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codeName="ThisWorkbook"/>
  <mc:AlternateContent xmlns:mc="http://schemas.openxmlformats.org/markup-compatibility/2006">
    <mc:Choice Requires="x15">
      <x15ac:absPath xmlns:x15ac="http://schemas.microsoft.com/office/spreadsheetml/2010/11/ac" url="C:\Users\vav2sab\Documents\Tools\Power Calculator\"/>
    </mc:Choice>
  </mc:AlternateContent>
  <xr:revisionPtr revIDLastSave="0" documentId="13_ncr:1_{75C3F7F2-6C63-4D3E-AF6A-6C76389DE3EC}" xr6:coauthVersionLast="47" xr6:coauthVersionMax="47" xr10:uidLastSave="{00000000-0000-0000-0000-000000000000}"/>
  <workbookProtection workbookAlgorithmName="SHA-512" workbookHashValue="I8OzqZGoDUMWbmcW5RNVR0uDv5x2XNqXv0U3AT4BEiY8NoBA00LbVW5foLfhYqp7C90oLq6zoxVm8tiemsvZlg==" workbookSaltValue="ULA7sOxY0e4PjEoqRZgpYA==" workbookSpinCount="100000" lockStructure="1"/>
  <bookViews>
    <workbookView xWindow="-120" yWindow="-120" windowWidth="29040" windowHeight="16440" tabRatio="780" xr2:uid="{00000000-000D-0000-FFFF-FFFF00000000}"/>
  </bookViews>
  <sheets>
    <sheet name="README" sheetId="18" r:id="rId1"/>
    <sheet name="INFO" sheetId="6" r:id="rId2"/>
    <sheet name="CLUSTER_1" sheetId="1" r:id="rId3"/>
    <sheet name="CLUSTER_2" sheetId="7" r:id="rId4"/>
    <sheet name="CLUSTER_3" sheetId="8" r:id="rId5"/>
    <sheet name="CLUSTER_4" sheetId="9" r:id="rId6"/>
    <sheet name="CLUSTER_5" sheetId="10" r:id="rId7"/>
    <sheet name="CLUSTER_6" sheetId="11" r:id="rId8"/>
    <sheet name="CALC_1" sheetId="4" state="hidden" r:id="rId9"/>
    <sheet name="CALC_2" sheetId="12" state="hidden" r:id="rId10"/>
    <sheet name="CALC_3" sheetId="13" state="hidden" r:id="rId11"/>
    <sheet name="CALC_4" sheetId="14" state="hidden" r:id="rId12"/>
    <sheet name="CALC_5" sheetId="15" state="hidden" r:id="rId13"/>
    <sheet name="CALC_6" sheetId="16" state="hidden" r:id="rId14"/>
    <sheet name="Translation" sheetId="5" state="hidden" r:id="rId15"/>
    <sheet name="Colors" sheetId="17" state="hidden" r:id="rId16"/>
    <sheet name="Description" sheetId="19" state="hidden" r:id="rId17"/>
  </sheets>
  <definedNames>
    <definedName name="_xlnm.Print_Area" localSheetId="8">CALC_1!#REF!</definedName>
    <definedName name="_xlnm.Print_Area" localSheetId="9">CALC_2!#REF!</definedName>
    <definedName name="_xlnm.Print_Area" localSheetId="10">CALC_3!#REF!</definedName>
    <definedName name="_xlnm.Print_Area" localSheetId="11">CALC_4!#REF!</definedName>
    <definedName name="_xlnm.Print_Area" localSheetId="12">CALC_5!#REF!</definedName>
    <definedName name="_xlnm.Print_Area" localSheetId="13">CALC_6!#REF!</definedName>
    <definedName name="_xlnm.Print_Area" localSheetId="2">CLUSTER_1!$B$1:$S$65</definedName>
    <definedName name="_xlnm.Print_Area" localSheetId="3">CLUSTER_2!$B$1:$S$65</definedName>
    <definedName name="_xlnm.Print_Area" localSheetId="4">CLUSTER_3!$B$1:$S$65</definedName>
    <definedName name="_xlnm.Print_Area" localSheetId="5">CLUSTER_4!$B$1:$S$65</definedName>
    <definedName name="_xlnm.Print_Area" localSheetId="6">CLUSTER_5!$B$1:$S$65</definedName>
    <definedName name="_xlnm.Print_Area" localSheetId="7">CLUSTER_6!$B$1:$S$65</definedName>
    <definedName name="_xlnm.Print_Area" localSheetId="1">INFO!$B$1:$Q$66</definedName>
    <definedName name="_xlnm.Print_Area" localSheetId="0">README!$B$1:$Q$41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Q19" i="16" l="1"/>
  <c r="Q16" i="16"/>
  <c r="Q7" i="16"/>
  <c r="G55" i="16" s="1"/>
  <c r="Q19" i="15"/>
  <c r="Q16" i="15"/>
  <c r="Q7" i="15"/>
  <c r="G55" i="15" s="1"/>
  <c r="Q19" i="14"/>
  <c r="Q16" i="14"/>
  <c r="Q7" i="14"/>
  <c r="G55" i="14" s="1"/>
  <c r="Q19" i="13"/>
  <c r="Q16" i="13"/>
  <c r="Q7" i="13"/>
  <c r="G55" i="13" s="1"/>
  <c r="Q19" i="12"/>
  <c r="Q16" i="12"/>
  <c r="Q7" i="12"/>
  <c r="G55" i="12" s="1"/>
  <c r="Q16" i="4" l="1"/>
  <c r="Q19" i="4"/>
  <c r="B3" i="5" l="1"/>
  <c r="B68" i="5" l="1"/>
  <c r="B65" i="5"/>
  <c r="B69" i="5"/>
  <c r="B70" i="5"/>
  <c r="B64" i="5"/>
  <c r="B67" i="5"/>
  <c r="B66" i="5"/>
  <c r="B63" i="5"/>
  <c r="B62" i="5"/>
  <c r="B130" i="5"/>
  <c r="P48" i="11" s="1"/>
  <c r="B123" i="5"/>
  <c r="R42" i="11" s="1"/>
  <c r="R42" i="9" l="1"/>
  <c r="R42" i="10"/>
  <c r="R42" i="7"/>
  <c r="R42" i="8"/>
  <c r="P48" i="9"/>
  <c r="P48" i="10"/>
  <c r="P48" i="7"/>
  <c r="P48" i="8"/>
  <c r="H40" i="6"/>
  <c r="R42" i="1"/>
  <c r="E46" i="6"/>
  <c r="P48" i="1"/>
  <c r="Q7" i="4"/>
  <c r="G55" i="4" s="1"/>
  <c r="D8" i="6" l="1"/>
  <c r="B131" i="5" l="1"/>
  <c r="P50" i="1" l="1"/>
  <c r="P50" i="10"/>
  <c r="P50" i="7"/>
  <c r="P50" i="11"/>
  <c r="P50" i="9"/>
  <c r="P50" i="8"/>
  <c r="B48" i="6"/>
  <c r="B149" i="5"/>
  <c r="B50" i="6" s="1"/>
  <c r="B113" i="5"/>
  <c r="B9" i="11" s="1"/>
  <c r="B143" i="5"/>
  <c r="B146" i="5"/>
  <c r="B147" i="5"/>
  <c r="B148" i="5"/>
  <c r="B144" i="5"/>
  <c r="B145" i="5"/>
  <c r="B9" i="9" l="1"/>
  <c r="B9" i="10"/>
  <c r="B9" i="8"/>
  <c r="B9" i="7"/>
  <c r="H21" i="6"/>
  <c r="H19" i="6"/>
  <c r="H17" i="6"/>
  <c r="B18" i="5" l="1"/>
  <c r="B11" i="5" l="1"/>
  <c r="P3" i="11" s="1"/>
  <c r="B12" i="5"/>
  <c r="P5" i="11" s="1"/>
  <c r="B136" i="5"/>
  <c r="B137" i="5"/>
  <c r="B140" i="5"/>
  <c r="B18" i="18" s="1"/>
  <c r="B141" i="5"/>
  <c r="B19" i="18" s="1"/>
  <c r="B134" i="5"/>
  <c r="B135" i="5"/>
  <c r="B133" i="5"/>
  <c r="B114" i="5"/>
  <c r="B26" i="6"/>
  <c r="B44" i="5"/>
  <c r="B42" i="5"/>
  <c r="B48" i="5"/>
  <c r="B96" i="5"/>
  <c r="B36" i="5"/>
  <c r="B105" i="5"/>
  <c r="B104" i="5"/>
  <c r="B103" i="5"/>
  <c r="P3" i="9" l="1"/>
  <c r="P3" i="10"/>
  <c r="P5" i="9"/>
  <c r="P5" i="10"/>
  <c r="P5" i="7"/>
  <c r="P5" i="8"/>
  <c r="P3" i="7"/>
  <c r="P3" i="8"/>
  <c r="N3" i="18"/>
  <c r="N5" i="18"/>
  <c r="B9" i="1"/>
  <c r="B28" i="6"/>
  <c r="B14" i="18"/>
  <c r="B16" i="18"/>
  <c r="B15" i="18"/>
  <c r="B17" i="18"/>
  <c r="B12" i="18"/>
  <c r="P5" i="1"/>
  <c r="N5" i="6"/>
  <c r="N3" i="6"/>
  <c r="P3" i="1"/>
  <c r="K11" i="11"/>
  <c r="K11" i="8"/>
  <c r="K11" i="7"/>
  <c r="K11" i="10"/>
  <c r="K11" i="9"/>
  <c r="B30" i="5"/>
  <c r="H9" i="11" s="1"/>
  <c r="B106" i="5"/>
  <c r="B77" i="5"/>
  <c r="B25" i="5"/>
  <c r="B73" i="5"/>
  <c r="B74" i="5"/>
  <c r="B97" i="5"/>
  <c r="B94" i="5"/>
  <c r="B95" i="5"/>
  <c r="B93" i="5"/>
  <c r="B91" i="5"/>
  <c r="B92" i="5"/>
  <c r="J14" i="10" s="1"/>
  <c r="B89" i="5"/>
  <c r="B90" i="5"/>
  <c r="B128" i="5"/>
  <c r="B127" i="5"/>
  <c r="B120" i="5"/>
  <c r="B121" i="5"/>
  <c r="B118" i="5"/>
  <c r="B119" i="5"/>
  <c r="B124" i="5"/>
  <c r="S42" i="11" s="1"/>
  <c r="B126" i="5"/>
  <c r="B125" i="5"/>
  <c r="B129" i="5"/>
  <c r="B122" i="5"/>
  <c r="B46" i="5"/>
  <c r="B88" i="5"/>
  <c r="B79" i="5"/>
  <c r="B78" i="5"/>
  <c r="B76" i="5"/>
  <c r="B81" i="5"/>
  <c r="B112" i="5"/>
  <c r="B75" i="5"/>
  <c r="B116" i="5"/>
  <c r="B80" i="5"/>
  <c r="K13" i="1" s="1"/>
  <c r="B115" i="5"/>
  <c r="B117" i="5"/>
  <c r="B82" i="5"/>
  <c r="B84" i="5"/>
  <c r="B87" i="5"/>
  <c r="B5" i="5"/>
  <c r="B110" i="5"/>
  <c r="B102" i="5"/>
  <c r="B107" i="5"/>
  <c r="B108" i="5"/>
  <c r="B109" i="5"/>
  <c r="B101" i="5"/>
  <c r="B72" i="5"/>
  <c r="B100" i="5"/>
  <c r="B61" i="5"/>
  <c r="B99" i="5"/>
  <c r="B56" i="5"/>
  <c r="B49" i="5"/>
  <c r="B55" i="5"/>
  <c r="B47" i="5"/>
  <c r="B54" i="5"/>
  <c r="B45" i="5"/>
  <c r="B53" i="5"/>
  <c r="B43" i="5"/>
  <c r="B60" i="5"/>
  <c r="B52" i="5"/>
  <c r="B59" i="5"/>
  <c r="B51" i="5"/>
  <c r="B58" i="5"/>
  <c r="B50" i="5"/>
  <c r="B57" i="5"/>
  <c r="B10" i="5"/>
  <c r="B9" i="5"/>
  <c r="B10" i="6" s="1"/>
  <c r="H40" i="15" l="1"/>
  <c r="H40" i="16"/>
  <c r="G77" i="16" s="1"/>
  <c r="H77" i="16" s="1"/>
  <c r="H38" i="15"/>
  <c r="H38" i="16"/>
  <c r="G76" i="16" s="1"/>
  <c r="H76" i="16" s="1"/>
  <c r="E49" i="11"/>
  <c r="E45" i="11"/>
  <c r="B45" i="11"/>
  <c r="H48" i="11"/>
  <c r="H45" i="11"/>
  <c r="E48" i="11"/>
  <c r="B48" i="11"/>
  <c r="E46" i="11"/>
  <c r="E49" i="10"/>
  <c r="E46" i="10"/>
  <c r="E45" i="10"/>
  <c r="H48" i="10"/>
  <c r="H45" i="10"/>
  <c r="B45" i="10"/>
  <c r="E48" i="10"/>
  <c r="B48" i="10"/>
  <c r="K40" i="15"/>
  <c r="E77" i="15" s="1"/>
  <c r="H38" i="14"/>
  <c r="G76" i="14" s="1"/>
  <c r="H76" i="14" s="1"/>
  <c r="H40" i="14"/>
  <c r="G77" i="14" s="1"/>
  <c r="H77" i="14" s="1"/>
  <c r="J38" i="7"/>
  <c r="J36" i="9"/>
  <c r="J40" i="9" s="1"/>
  <c r="J36" i="7"/>
  <c r="J40" i="7" s="1"/>
  <c r="J36" i="8"/>
  <c r="J40" i="8" s="1"/>
  <c r="E49" i="9"/>
  <c r="H48" i="9"/>
  <c r="E48" i="9"/>
  <c r="B48" i="9"/>
  <c r="E46" i="9"/>
  <c r="B45" i="9"/>
  <c r="H45" i="9"/>
  <c r="E45" i="9"/>
  <c r="H38" i="13"/>
  <c r="G76" i="13" s="1"/>
  <c r="H76" i="13" s="1"/>
  <c r="H40" i="13"/>
  <c r="G77" i="13" s="1"/>
  <c r="H77" i="13" s="1"/>
  <c r="E49" i="8"/>
  <c r="E46" i="8"/>
  <c r="H45" i="8"/>
  <c r="E45" i="8"/>
  <c r="B45" i="8"/>
  <c r="H48" i="8"/>
  <c r="E48" i="8"/>
  <c r="B48" i="8"/>
  <c r="H38" i="12"/>
  <c r="G76" i="12" s="1"/>
  <c r="H76" i="12" s="1"/>
  <c r="H40" i="12"/>
  <c r="G77" i="12" s="1"/>
  <c r="H77" i="12" s="1"/>
  <c r="H48" i="7"/>
  <c r="E49" i="7"/>
  <c r="E48" i="7"/>
  <c r="B48" i="7"/>
  <c r="E46" i="7"/>
  <c r="H45" i="7"/>
  <c r="E45" i="7"/>
  <c r="B45" i="7"/>
  <c r="H38" i="4"/>
  <c r="G76" i="4" s="1"/>
  <c r="H76" i="4" s="1"/>
  <c r="H40" i="4"/>
  <c r="G77" i="4" s="1"/>
  <c r="H77" i="4" s="1"/>
  <c r="K31" i="11"/>
  <c r="K31" i="1"/>
  <c r="E49" i="1"/>
  <c r="E48" i="1"/>
  <c r="H48" i="1"/>
  <c r="E46" i="1"/>
  <c r="B48" i="1"/>
  <c r="E45" i="1"/>
  <c r="H45" i="1"/>
  <c r="B45" i="1"/>
  <c r="B55" i="10"/>
  <c r="B55" i="11"/>
  <c r="B61" i="10"/>
  <c r="B61" i="11"/>
  <c r="B59" i="10"/>
  <c r="B59" i="11"/>
  <c r="B61" i="8"/>
  <c r="B61" i="9"/>
  <c r="B59" i="8"/>
  <c r="B59" i="9"/>
  <c r="B55" i="8"/>
  <c r="B55" i="9"/>
  <c r="B56" i="6"/>
  <c r="B55" i="7"/>
  <c r="B37" i="18"/>
  <c r="B61" i="7"/>
  <c r="B60" i="6"/>
  <c r="B59" i="7"/>
  <c r="B62" i="6"/>
  <c r="J18" i="11"/>
  <c r="E28" i="7"/>
  <c r="J28" i="7" s="1"/>
  <c r="E28" i="1"/>
  <c r="J28" i="1" s="1"/>
  <c r="H7" i="15"/>
  <c r="H7" i="16"/>
  <c r="H7" i="13"/>
  <c r="H7" i="14"/>
  <c r="H7" i="4"/>
  <c r="H7" i="12"/>
  <c r="J36" i="11"/>
  <c r="J36" i="10"/>
  <c r="J38" i="10" s="1"/>
  <c r="J36" i="1"/>
  <c r="J40" i="1" s="1"/>
  <c r="J18" i="9"/>
  <c r="J15" i="9"/>
  <c r="J21" i="9"/>
  <c r="J31" i="9"/>
  <c r="J14" i="9"/>
  <c r="J26" i="9"/>
  <c r="J18" i="8"/>
  <c r="J14" i="8"/>
  <c r="J26" i="8"/>
  <c r="J31" i="8"/>
  <c r="J15" i="8"/>
  <c r="J21" i="8"/>
  <c r="J26" i="7"/>
  <c r="J21" i="7"/>
  <c r="J18" i="7"/>
  <c r="J15" i="7"/>
  <c r="J14" i="7"/>
  <c r="J31" i="7"/>
  <c r="J18" i="1"/>
  <c r="J14" i="1"/>
  <c r="J31" i="1"/>
  <c r="J26" i="1"/>
  <c r="J15" i="1"/>
  <c r="J21" i="1"/>
  <c r="E33" i="7"/>
  <c r="J33" i="7" s="1"/>
  <c r="E23" i="7"/>
  <c r="J23" i="7" s="1"/>
  <c r="E36" i="7"/>
  <c r="E40" i="7"/>
  <c r="E39" i="7"/>
  <c r="E38" i="7"/>
  <c r="E37" i="7"/>
  <c r="E32" i="7"/>
  <c r="J32" i="7" s="1"/>
  <c r="E31" i="7"/>
  <c r="E26" i="7"/>
  <c r="E27" i="7"/>
  <c r="J27" i="7" s="1"/>
  <c r="E18" i="7"/>
  <c r="E22" i="7"/>
  <c r="J22" i="7" s="1"/>
  <c r="E21" i="7"/>
  <c r="N22" i="16"/>
  <c r="M24" i="16"/>
  <c r="M22" i="16"/>
  <c r="O25" i="16"/>
  <c r="N25" i="16"/>
  <c r="M23" i="16"/>
  <c r="O24" i="16"/>
  <c r="O23" i="16"/>
  <c r="N23" i="16"/>
  <c r="M25" i="16"/>
  <c r="O22" i="16"/>
  <c r="N24" i="16"/>
  <c r="O16" i="16"/>
  <c r="M18" i="16"/>
  <c r="M16" i="16"/>
  <c r="O17" i="16"/>
  <c r="N17" i="16"/>
  <c r="M17" i="16"/>
  <c r="N16" i="16"/>
  <c r="O18" i="16"/>
  <c r="N18" i="16"/>
  <c r="H33" i="16"/>
  <c r="H30" i="16"/>
  <c r="H27" i="16"/>
  <c r="H32" i="16"/>
  <c r="H11" i="16"/>
  <c r="H26" i="16"/>
  <c r="H28" i="16"/>
  <c r="H14" i="16"/>
  <c r="H36" i="16"/>
  <c r="H34" i="16"/>
  <c r="H31" i="16"/>
  <c r="M20" i="16"/>
  <c r="O21" i="16"/>
  <c r="N21" i="16"/>
  <c r="M19" i="16"/>
  <c r="O20" i="16"/>
  <c r="N20" i="16"/>
  <c r="O19" i="16"/>
  <c r="N19" i="16"/>
  <c r="M21" i="16"/>
  <c r="M25" i="15"/>
  <c r="M23" i="15"/>
  <c r="N22" i="15"/>
  <c r="M22" i="15"/>
  <c r="N23" i="15"/>
  <c r="O24" i="15"/>
  <c r="O22" i="15"/>
  <c r="N24" i="15"/>
  <c r="M24" i="15"/>
  <c r="O25" i="15"/>
  <c r="O23" i="15"/>
  <c r="N25" i="15"/>
  <c r="M17" i="15"/>
  <c r="N18" i="15"/>
  <c r="M16" i="15"/>
  <c r="O18" i="15"/>
  <c r="O16" i="15"/>
  <c r="N16" i="15"/>
  <c r="M18" i="15"/>
  <c r="O17" i="15"/>
  <c r="N17" i="15"/>
  <c r="M21" i="15"/>
  <c r="M19" i="15"/>
  <c r="M20" i="15"/>
  <c r="N19" i="15"/>
  <c r="O20" i="15"/>
  <c r="N20" i="15"/>
  <c r="N21" i="15"/>
  <c r="O21" i="15"/>
  <c r="O19" i="15"/>
  <c r="H34" i="15"/>
  <c r="H27" i="15"/>
  <c r="H33" i="15"/>
  <c r="H28" i="15"/>
  <c r="H32" i="15"/>
  <c r="H11" i="15"/>
  <c r="H31" i="15"/>
  <c r="H26" i="15"/>
  <c r="H30" i="15"/>
  <c r="H14" i="15"/>
  <c r="H36" i="15"/>
  <c r="H36" i="14"/>
  <c r="H26" i="14"/>
  <c r="H30" i="14"/>
  <c r="H34" i="14"/>
  <c r="H27" i="14"/>
  <c r="H32" i="14"/>
  <c r="H33" i="14"/>
  <c r="H11" i="14"/>
  <c r="H31" i="14"/>
  <c r="H28" i="14"/>
  <c r="H14" i="14"/>
  <c r="N25" i="14"/>
  <c r="N23" i="14"/>
  <c r="O23" i="14"/>
  <c r="M25" i="14"/>
  <c r="M23" i="14"/>
  <c r="O22" i="14"/>
  <c r="N22" i="14"/>
  <c r="M24" i="14"/>
  <c r="O24" i="14"/>
  <c r="N24" i="14"/>
  <c r="M22" i="14"/>
  <c r="O25" i="14"/>
  <c r="N21" i="14"/>
  <c r="N19" i="14"/>
  <c r="N20" i="14"/>
  <c r="M20" i="14"/>
  <c r="M21" i="14"/>
  <c r="M19" i="14"/>
  <c r="O20" i="14"/>
  <c r="O19" i="14"/>
  <c r="O21" i="14"/>
  <c r="N17" i="14"/>
  <c r="O17" i="14"/>
  <c r="M17" i="14"/>
  <c r="O16" i="14"/>
  <c r="N16" i="14"/>
  <c r="M16" i="14"/>
  <c r="O18" i="14"/>
  <c r="N18" i="14"/>
  <c r="M18" i="14"/>
  <c r="O18" i="13"/>
  <c r="O16" i="13"/>
  <c r="N18" i="13"/>
  <c r="N16" i="13"/>
  <c r="M18" i="13"/>
  <c r="M16" i="13"/>
  <c r="M17" i="13"/>
  <c r="O17" i="13"/>
  <c r="N17" i="13"/>
  <c r="H33" i="13"/>
  <c r="H27" i="13"/>
  <c r="H32" i="13"/>
  <c r="H11" i="13"/>
  <c r="H31" i="13"/>
  <c r="H26" i="13"/>
  <c r="H30" i="13"/>
  <c r="H28" i="13"/>
  <c r="H34" i="13"/>
  <c r="H14" i="13"/>
  <c r="H36" i="13"/>
  <c r="O24" i="13"/>
  <c r="O22" i="13"/>
  <c r="N24" i="13"/>
  <c r="N22" i="13"/>
  <c r="M24" i="13"/>
  <c r="M22" i="13"/>
  <c r="M23" i="13"/>
  <c r="O25" i="13"/>
  <c r="O23" i="13"/>
  <c r="N25" i="13"/>
  <c r="N23" i="13"/>
  <c r="M25" i="13"/>
  <c r="M21" i="13"/>
  <c r="O20" i="13"/>
  <c r="N20" i="13"/>
  <c r="M20" i="13"/>
  <c r="O21" i="13"/>
  <c r="O19" i="13"/>
  <c r="N21" i="13"/>
  <c r="N19" i="13"/>
  <c r="M19" i="13"/>
  <c r="O18" i="12"/>
  <c r="O21" i="12"/>
  <c r="H28" i="12"/>
  <c r="H27" i="12"/>
  <c r="H26" i="12"/>
  <c r="N25" i="12"/>
  <c r="O25" i="12"/>
  <c r="O24" i="12"/>
  <c r="M25" i="12"/>
  <c r="M24" i="12"/>
  <c r="N24" i="12"/>
  <c r="N23" i="12"/>
  <c r="O23" i="12"/>
  <c r="O22" i="12"/>
  <c r="M23" i="12"/>
  <c r="M22" i="12"/>
  <c r="N22" i="12"/>
  <c r="M21" i="12"/>
  <c r="N21" i="12"/>
  <c r="N20" i="12"/>
  <c r="O20" i="12"/>
  <c r="O19" i="12"/>
  <c r="M20" i="12"/>
  <c r="M19" i="12"/>
  <c r="N19" i="12"/>
  <c r="M18" i="12"/>
  <c r="N18" i="12"/>
  <c r="N17" i="12"/>
  <c r="O17" i="12"/>
  <c r="O16" i="12"/>
  <c r="M17" i="12"/>
  <c r="M16" i="12"/>
  <c r="N16" i="12"/>
  <c r="H11" i="12"/>
  <c r="H14" i="12"/>
  <c r="H34" i="12"/>
  <c r="H36" i="12"/>
  <c r="H32" i="12"/>
  <c r="H33" i="12"/>
  <c r="H30" i="12"/>
  <c r="H31" i="12"/>
  <c r="E43" i="11"/>
  <c r="E31" i="11"/>
  <c r="E21" i="11"/>
  <c r="E42" i="11"/>
  <c r="E36" i="11"/>
  <c r="B42" i="11"/>
  <c r="B36" i="11"/>
  <c r="E28" i="11"/>
  <c r="J28" i="11" s="1"/>
  <c r="E18" i="11"/>
  <c r="H35" i="11"/>
  <c r="E27" i="11"/>
  <c r="J27" i="11" s="1"/>
  <c r="B17" i="11"/>
  <c r="E39" i="11"/>
  <c r="E26" i="11"/>
  <c r="E38" i="11"/>
  <c r="E40" i="11"/>
  <c r="E35" i="11"/>
  <c r="B35" i="11"/>
  <c r="B38" i="11"/>
  <c r="E33" i="11"/>
  <c r="J33" i="11" s="1"/>
  <c r="E23" i="11"/>
  <c r="J23" i="11" s="1"/>
  <c r="E37" i="11"/>
  <c r="E32" i="11"/>
  <c r="J32" i="11" s="1"/>
  <c r="E22" i="11"/>
  <c r="J22" i="11" s="1"/>
  <c r="H42" i="11"/>
  <c r="B37" i="11"/>
  <c r="E42" i="10"/>
  <c r="E36" i="10"/>
  <c r="E28" i="10"/>
  <c r="J28" i="10" s="1"/>
  <c r="E18" i="10"/>
  <c r="E40" i="10"/>
  <c r="H35" i="10"/>
  <c r="B17" i="10"/>
  <c r="E35" i="10"/>
  <c r="B35" i="10"/>
  <c r="B38" i="10"/>
  <c r="E23" i="10"/>
  <c r="J23" i="10" s="1"/>
  <c r="E43" i="10"/>
  <c r="E32" i="10"/>
  <c r="J32" i="10" s="1"/>
  <c r="B37" i="10"/>
  <c r="B42" i="10"/>
  <c r="B36" i="10"/>
  <c r="E27" i="10"/>
  <c r="J27" i="10" s="1"/>
  <c r="E39" i="10"/>
  <c r="E26" i="10"/>
  <c r="E38" i="10"/>
  <c r="E33" i="10"/>
  <c r="J33" i="10" s="1"/>
  <c r="E37" i="10"/>
  <c r="E22" i="10"/>
  <c r="J22" i="10" s="1"/>
  <c r="H42" i="10"/>
  <c r="E31" i="10"/>
  <c r="E21" i="10"/>
  <c r="H9" i="9"/>
  <c r="H9" i="10"/>
  <c r="E43" i="9"/>
  <c r="E37" i="9"/>
  <c r="E32" i="9"/>
  <c r="J32" i="9" s="1"/>
  <c r="E22" i="9"/>
  <c r="J22" i="9" s="1"/>
  <c r="H42" i="9"/>
  <c r="B37" i="9"/>
  <c r="E31" i="9"/>
  <c r="E21" i="9"/>
  <c r="E42" i="9"/>
  <c r="E36" i="9"/>
  <c r="B36" i="9"/>
  <c r="E28" i="9"/>
  <c r="J28" i="9" s="1"/>
  <c r="E18" i="9"/>
  <c r="E40" i="9"/>
  <c r="E27" i="9"/>
  <c r="J27" i="9" s="1"/>
  <c r="B17" i="9"/>
  <c r="E39" i="9"/>
  <c r="E26" i="9"/>
  <c r="E38" i="9"/>
  <c r="B38" i="9"/>
  <c r="E23" i="9"/>
  <c r="J23" i="9" s="1"/>
  <c r="B42" i="9"/>
  <c r="H35" i="9"/>
  <c r="E35" i="9"/>
  <c r="E33" i="9"/>
  <c r="J33" i="9" s="1"/>
  <c r="B35" i="9"/>
  <c r="H9" i="7"/>
  <c r="H9" i="8"/>
  <c r="E43" i="8"/>
  <c r="E37" i="8"/>
  <c r="E32" i="8"/>
  <c r="J32" i="8" s="1"/>
  <c r="E22" i="8"/>
  <c r="J22" i="8" s="1"/>
  <c r="H42" i="8"/>
  <c r="B37" i="8"/>
  <c r="E31" i="8"/>
  <c r="E21" i="8"/>
  <c r="E42" i="8"/>
  <c r="B42" i="8"/>
  <c r="B36" i="8"/>
  <c r="E28" i="8"/>
  <c r="J28" i="8" s="1"/>
  <c r="E18" i="8"/>
  <c r="E40" i="8"/>
  <c r="H35" i="8"/>
  <c r="E27" i="8"/>
  <c r="J27" i="8" s="1"/>
  <c r="B17" i="8"/>
  <c r="E39" i="8"/>
  <c r="E35" i="8"/>
  <c r="E26" i="8"/>
  <c r="E38" i="8"/>
  <c r="B35" i="8"/>
  <c r="B38" i="8"/>
  <c r="E33" i="8"/>
  <c r="J33" i="8" s="1"/>
  <c r="E23" i="8"/>
  <c r="J23" i="8" s="1"/>
  <c r="E36" i="8"/>
  <c r="B35" i="7"/>
  <c r="B17" i="7"/>
  <c r="B38" i="7"/>
  <c r="B37" i="7"/>
  <c r="B36" i="7"/>
  <c r="H35" i="7"/>
  <c r="E35" i="7"/>
  <c r="E42" i="7"/>
  <c r="B42" i="7"/>
  <c r="E43" i="7"/>
  <c r="H42" i="7"/>
  <c r="H28" i="4"/>
  <c r="H27" i="4"/>
  <c r="H26" i="4"/>
  <c r="H11" i="4"/>
  <c r="H14" i="4"/>
  <c r="F14" i="4" s="1"/>
  <c r="E33" i="1"/>
  <c r="J33" i="1" s="1"/>
  <c r="E32" i="1"/>
  <c r="J32" i="1" s="1"/>
  <c r="E31" i="1"/>
  <c r="E27" i="1"/>
  <c r="J27" i="1" s="1"/>
  <c r="E26" i="1"/>
  <c r="E23" i="1"/>
  <c r="J23" i="1" s="1"/>
  <c r="E22" i="1"/>
  <c r="J22" i="1" s="1"/>
  <c r="B17" i="1"/>
  <c r="E18" i="1"/>
  <c r="E21" i="1"/>
  <c r="E43" i="1"/>
  <c r="H36" i="4"/>
  <c r="H42" i="1"/>
  <c r="B42" i="1"/>
  <c r="E42" i="1"/>
  <c r="E40" i="1"/>
  <c r="E39" i="1"/>
  <c r="E37" i="1"/>
  <c r="E38" i="1"/>
  <c r="E36" i="1"/>
  <c r="B38" i="1"/>
  <c r="B37" i="1"/>
  <c r="H34" i="4"/>
  <c r="B36" i="1"/>
  <c r="H32" i="4"/>
  <c r="H33" i="4"/>
  <c r="H30" i="4"/>
  <c r="H31" i="4"/>
  <c r="H35" i="1"/>
  <c r="B35" i="1"/>
  <c r="E35" i="1"/>
  <c r="H9" i="1"/>
  <c r="Q42" i="10"/>
  <c r="Q42" i="11"/>
  <c r="S42" i="9"/>
  <c r="S42" i="10"/>
  <c r="Q42" i="8"/>
  <c r="Q42" i="9"/>
  <c r="S42" i="7"/>
  <c r="S42" i="8"/>
  <c r="Q42" i="7"/>
  <c r="P46" i="11"/>
  <c r="P44" i="10"/>
  <c r="P44" i="11"/>
  <c r="P46" i="9"/>
  <c r="P46" i="10"/>
  <c r="P44" i="8"/>
  <c r="P44" i="9"/>
  <c r="P46" i="7"/>
  <c r="P46" i="8"/>
  <c r="P44" i="7"/>
  <c r="E44" i="6"/>
  <c r="P40" i="10"/>
  <c r="P40" i="11"/>
  <c r="P40" i="8"/>
  <c r="P40" i="9"/>
  <c r="P40" i="1"/>
  <c r="P40" i="7"/>
  <c r="B38" i="6"/>
  <c r="S42" i="1"/>
  <c r="Q42" i="1"/>
  <c r="P46" i="1"/>
  <c r="E42" i="6"/>
  <c r="P44" i="1"/>
  <c r="B55" i="1"/>
  <c r="B61" i="1"/>
  <c r="B59" i="1"/>
  <c r="B35" i="18"/>
  <c r="B31" i="18"/>
  <c r="K18" i="11"/>
  <c r="J31" i="10"/>
  <c r="J31" i="11"/>
  <c r="J26" i="11"/>
  <c r="J26" i="10"/>
  <c r="J21" i="11"/>
  <c r="J21" i="10"/>
  <c r="J18" i="10"/>
  <c r="J15" i="10"/>
  <c r="J15" i="11"/>
  <c r="J14" i="11"/>
  <c r="K31" i="9"/>
  <c r="K31" i="10"/>
  <c r="K31" i="8"/>
  <c r="J40" i="6"/>
  <c r="F40" i="6"/>
  <c r="O21" i="4"/>
  <c r="K13" i="10"/>
  <c r="K13" i="11"/>
  <c r="K26" i="10"/>
  <c r="K26" i="11"/>
  <c r="K16" i="10"/>
  <c r="K16" i="11"/>
  <c r="K21" i="10"/>
  <c r="K21" i="11"/>
  <c r="K18" i="9"/>
  <c r="K18" i="10"/>
  <c r="K13" i="8"/>
  <c r="K13" i="9"/>
  <c r="K26" i="8"/>
  <c r="K26" i="9"/>
  <c r="K16" i="8"/>
  <c r="K16" i="9"/>
  <c r="K21" i="8"/>
  <c r="K21" i="9"/>
  <c r="K31" i="7"/>
  <c r="K18" i="7"/>
  <c r="K18" i="8"/>
  <c r="K28" i="6"/>
  <c r="K13" i="7"/>
  <c r="B30" i="6"/>
  <c r="K16" i="7"/>
  <c r="B32" i="6"/>
  <c r="K21" i="7"/>
  <c r="O18" i="4"/>
  <c r="B34" i="6"/>
  <c r="K26" i="7"/>
  <c r="K32" i="6"/>
  <c r="K34" i="6"/>
  <c r="K30" i="6"/>
  <c r="N25" i="4"/>
  <c r="O25" i="4"/>
  <c r="O24" i="4"/>
  <c r="M25" i="4"/>
  <c r="M24" i="4"/>
  <c r="N24" i="4"/>
  <c r="M23" i="4"/>
  <c r="N23" i="4"/>
  <c r="O22" i="4"/>
  <c r="O23" i="4"/>
  <c r="M21" i="4"/>
  <c r="N21" i="4"/>
  <c r="M18" i="4"/>
  <c r="N18" i="4"/>
  <c r="N20" i="4"/>
  <c r="O20" i="4"/>
  <c r="O19" i="4"/>
  <c r="M20" i="4"/>
  <c r="M19" i="4"/>
  <c r="N19" i="4"/>
  <c r="N17" i="4"/>
  <c r="O17" i="4"/>
  <c r="O16" i="4"/>
  <c r="M17" i="4"/>
  <c r="M16" i="4"/>
  <c r="N16" i="4"/>
  <c r="M22" i="4"/>
  <c r="N22" i="4"/>
  <c r="K21" i="1"/>
  <c r="K18" i="1"/>
  <c r="K16" i="1"/>
  <c r="K26" i="1"/>
  <c r="B6" i="5"/>
  <c r="J38" i="9" l="1"/>
  <c r="J38" i="8"/>
  <c r="J40" i="15"/>
  <c r="D77" i="15" s="1"/>
  <c r="F77" i="15" s="1"/>
  <c r="G77" i="15"/>
  <c r="H77" i="15" s="1"/>
  <c r="K38" i="15"/>
  <c r="E76" i="15" s="1"/>
  <c r="G76" i="15"/>
  <c r="H76" i="15" s="1"/>
  <c r="J38" i="15"/>
  <c r="D76" i="15" s="1"/>
  <c r="J40" i="16"/>
  <c r="D77" i="16" s="1"/>
  <c r="K40" i="16"/>
  <c r="E77" i="16" s="1"/>
  <c r="J38" i="16"/>
  <c r="D76" i="16" s="1"/>
  <c r="K38" i="16"/>
  <c r="E76" i="16" s="1"/>
  <c r="H12" i="16"/>
  <c r="H12" i="15"/>
  <c r="J40" i="14"/>
  <c r="D77" i="14" s="1"/>
  <c r="K40" i="14"/>
  <c r="E77" i="14" s="1"/>
  <c r="J38" i="14"/>
  <c r="D76" i="14" s="1"/>
  <c r="K38" i="14"/>
  <c r="E76" i="14" s="1"/>
  <c r="H12" i="14"/>
  <c r="H12" i="13"/>
  <c r="J40" i="13"/>
  <c r="D77" i="13" s="1"/>
  <c r="K40" i="13"/>
  <c r="E77" i="13" s="1"/>
  <c r="J38" i="13"/>
  <c r="D76" i="13" s="1"/>
  <c r="K38" i="13"/>
  <c r="E76" i="13" s="1"/>
  <c r="J40" i="12"/>
  <c r="D77" i="12" s="1"/>
  <c r="K40" i="12"/>
  <c r="E77" i="12" s="1"/>
  <c r="J38" i="12"/>
  <c r="D76" i="12" s="1"/>
  <c r="K38" i="12"/>
  <c r="H12" i="12"/>
  <c r="J40" i="4"/>
  <c r="D77" i="4" s="1"/>
  <c r="K40" i="4"/>
  <c r="E77" i="4" s="1"/>
  <c r="J38" i="4"/>
  <c r="D76" i="4" s="1"/>
  <c r="K38" i="4"/>
  <c r="E76" i="4" s="1"/>
  <c r="H9" i="16"/>
  <c r="J38" i="1"/>
  <c r="J40" i="10"/>
  <c r="J40" i="11"/>
  <c r="J38" i="11"/>
  <c r="N32" i="12"/>
  <c r="N32" i="14"/>
  <c r="N32" i="16"/>
  <c r="N32" i="15"/>
  <c r="N32" i="4"/>
  <c r="N32" i="13"/>
  <c r="H8" i="16"/>
  <c r="H8" i="15"/>
  <c r="H9" i="14"/>
  <c r="H8" i="13"/>
  <c r="H8" i="12"/>
  <c r="H25" i="16"/>
  <c r="H65" i="16" s="1"/>
  <c r="H20" i="15"/>
  <c r="K20" i="15" s="1"/>
  <c r="H18" i="16"/>
  <c r="H17" i="16"/>
  <c r="J17" i="16" s="1"/>
  <c r="H19" i="16"/>
  <c r="J19" i="16" s="1"/>
  <c r="D60" i="16" s="1"/>
  <c r="H20" i="16"/>
  <c r="J20" i="16" s="1"/>
  <c r="H21" i="16"/>
  <c r="H9" i="15"/>
  <c r="H23" i="16"/>
  <c r="K23" i="16" s="1"/>
  <c r="E63" i="16" s="1"/>
  <c r="H16" i="16"/>
  <c r="G59" i="16" s="1"/>
  <c r="H59" i="16" s="1"/>
  <c r="H18" i="15"/>
  <c r="H22" i="15"/>
  <c r="J22" i="15" s="1"/>
  <c r="D62" i="15" s="1"/>
  <c r="H24" i="16"/>
  <c r="G64" i="16" s="1"/>
  <c r="H64" i="16" s="1"/>
  <c r="H22" i="16"/>
  <c r="H16" i="15"/>
  <c r="H24" i="15"/>
  <c r="G64" i="15" s="1"/>
  <c r="H64" i="15" s="1"/>
  <c r="H25" i="15"/>
  <c r="H65" i="15" s="1"/>
  <c r="F14" i="16"/>
  <c r="K14" i="16" s="1"/>
  <c r="E58" i="16" s="1"/>
  <c r="E14" i="16"/>
  <c r="J14" i="16" s="1"/>
  <c r="D58" i="16" s="1"/>
  <c r="H19" i="15"/>
  <c r="J19" i="15" s="1"/>
  <c r="D60" i="15" s="1"/>
  <c r="F27" i="16"/>
  <c r="K27" i="16" s="1"/>
  <c r="E67" i="16" s="1"/>
  <c r="E27" i="16"/>
  <c r="J27" i="16" s="1"/>
  <c r="D67" i="16" s="1"/>
  <c r="E28" i="16"/>
  <c r="J28" i="16" s="1"/>
  <c r="D68" i="16" s="1"/>
  <c r="F28" i="16"/>
  <c r="K28" i="16" s="1"/>
  <c r="E68" i="16" s="1"/>
  <c r="F26" i="16"/>
  <c r="K26" i="16" s="1"/>
  <c r="E66" i="16" s="1"/>
  <c r="E26" i="16"/>
  <c r="J26" i="16" s="1"/>
  <c r="D66" i="16" s="1"/>
  <c r="H8" i="14"/>
  <c r="H23" i="15"/>
  <c r="K23" i="15" s="1"/>
  <c r="E63" i="15" s="1"/>
  <c r="G70" i="16"/>
  <c r="H70" i="16" s="1"/>
  <c r="G73" i="16"/>
  <c r="H73" i="16" s="1"/>
  <c r="K30" i="16"/>
  <c r="J30" i="16"/>
  <c r="G71" i="16"/>
  <c r="H71" i="16" s="1"/>
  <c r="G72" i="16"/>
  <c r="H72" i="16" s="1"/>
  <c r="K11" i="16"/>
  <c r="E56" i="16" s="1"/>
  <c r="J11" i="16"/>
  <c r="D56" i="16" s="1"/>
  <c r="G56" i="16"/>
  <c r="H56" i="16" s="1"/>
  <c r="K36" i="16"/>
  <c r="E75" i="16" s="1"/>
  <c r="J36" i="16"/>
  <c r="D75" i="16" s="1"/>
  <c r="G75" i="16"/>
  <c r="H75" i="16" s="1"/>
  <c r="J32" i="16"/>
  <c r="D71" i="16" s="1"/>
  <c r="K32" i="16"/>
  <c r="E71" i="16" s="1"/>
  <c r="K33" i="16"/>
  <c r="E72" i="16" s="1"/>
  <c r="J33" i="16"/>
  <c r="D72" i="16" s="1"/>
  <c r="H16" i="14"/>
  <c r="J16" i="14" s="1"/>
  <c r="D59" i="14" s="1"/>
  <c r="H21" i="15"/>
  <c r="J34" i="16"/>
  <c r="D73" i="16" s="1"/>
  <c r="K34" i="16"/>
  <c r="E73" i="16" s="1"/>
  <c r="G68" i="16"/>
  <c r="H68" i="16" s="1"/>
  <c r="G67" i="16"/>
  <c r="H67" i="16" s="1"/>
  <c r="K7" i="16"/>
  <c r="J7" i="16"/>
  <c r="G52" i="16"/>
  <c r="H52" i="16" s="1"/>
  <c r="H55" i="16"/>
  <c r="H17" i="15"/>
  <c r="G66" i="16"/>
  <c r="H66" i="16" s="1"/>
  <c r="H24" i="14"/>
  <c r="K24" i="14" s="1"/>
  <c r="E64" i="14" s="1"/>
  <c r="K31" i="16"/>
  <c r="J31" i="16"/>
  <c r="H23" i="14"/>
  <c r="J23" i="14" s="1"/>
  <c r="D63" i="14" s="1"/>
  <c r="F26" i="15"/>
  <c r="K26" i="15" s="1"/>
  <c r="E66" i="15" s="1"/>
  <c r="E26" i="15"/>
  <c r="J26" i="15" s="1"/>
  <c r="D66" i="15" s="1"/>
  <c r="H9" i="13"/>
  <c r="E14" i="15"/>
  <c r="J14" i="15" s="1"/>
  <c r="D58" i="15" s="1"/>
  <c r="F14" i="15"/>
  <c r="K14" i="15" s="1"/>
  <c r="E58" i="15" s="1"/>
  <c r="F27" i="15"/>
  <c r="K27" i="15" s="1"/>
  <c r="E67" i="15" s="1"/>
  <c r="E27" i="15"/>
  <c r="J27" i="15" s="1"/>
  <c r="D67" i="15" s="1"/>
  <c r="H19" i="14"/>
  <c r="G60" i="14" s="1"/>
  <c r="H60" i="14" s="1"/>
  <c r="E28" i="15"/>
  <c r="J28" i="15" s="1"/>
  <c r="D68" i="15" s="1"/>
  <c r="F28" i="15"/>
  <c r="K28" i="15" s="1"/>
  <c r="E68" i="15" s="1"/>
  <c r="J32" i="15"/>
  <c r="D71" i="15" s="1"/>
  <c r="K32" i="15"/>
  <c r="E71" i="15" s="1"/>
  <c r="J34" i="15"/>
  <c r="D73" i="15" s="1"/>
  <c r="K34" i="15"/>
  <c r="E73" i="15" s="1"/>
  <c r="K36" i="15"/>
  <c r="E75" i="15" s="1"/>
  <c r="J36" i="15"/>
  <c r="D75" i="15" s="1"/>
  <c r="G75" i="15"/>
  <c r="H75" i="15" s="1"/>
  <c r="H16" i="13"/>
  <c r="G59" i="13" s="1"/>
  <c r="H59" i="13" s="1"/>
  <c r="H18" i="14"/>
  <c r="H25" i="14"/>
  <c r="K25" i="14" s="1"/>
  <c r="E65" i="14" s="1"/>
  <c r="K7" i="15"/>
  <c r="J7" i="15"/>
  <c r="G52" i="15"/>
  <c r="H52" i="15" s="1"/>
  <c r="H55" i="15"/>
  <c r="G56" i="15"/>
  <c r="H56" i="15" s="1"/>
  <c r="K11" i="15"/>
  <c r="E56" i="15" s="1"/>
  <c r="J11" i="15"/>
  <c r="D56" i="15" s="1"/>
  <c r="G67" i="15"/>
  <c r="H67" i="15" s="1"/>
  <c r="H22" i="14"/>
  <c r="G62" i="14" s="1"/>
  <c r="H62" i="14" s="1"/>
  <c r="G72" i="15"/>
  <c r="H72" i="15" s="1"/>
  <c r="G70" i="15"/>
  <c r="H70" i="15" s="1"/>
  <c r="G73" i="15"/>
  <c r="H73" i="15" s="1"/>
  <c r="K30" i="15"/>
  <c r="J30" i="15"/>
  <c r="G71" i="15"/>
  <c r="H71" i="15" s="1"/>
  <c r="J31" i="15"/>
  <c r="K31" i="15"/>
  <c r="H21" i="14"/>
  <c r="G68" i="15"/>
  <c r="H68" i="15" s="1"/>
  <c r="G58" i="15"/>
  <c r="H58" i="15" s="1"/>
  <c r="H17" i="13"/>
  <c r="J17" i="13" s="1"/>
  <c r="H17" i="14"/>
  <c r="H20" i="14"/>
  <c r="J20" i="14" s="1"/>
  <c r="K33" i="15"/>
  <c r="E72" i="15" s="1"/>
  <c r="J33" i="15"/>
  <c r="D72" i="15" s="1"/>
  <c r="E27" i="14"/>
  <c r="J27" i="14" s="1"/>
  <c r="D67" i="14" s="1"/>
  <c r="F27" i="14"/>
  <c r="K27" i="14" s="1"/>
  <c r="E67" i="14" s="1"/>
  <c r="F14" i="14"/>
  <c r="K14" i="14" s="1"/>
  <c r="E58" i="14" s="1"/>
  <c r="E14" i="14"/>
  <c r="J14" i="14" s="1"/>
  <c r="D58" i="14" s="1"/>
  <c r="H22" i="13"/>
  <c r="G62" i="13" s="1"/>
  <c r="H62" i="13" s="1"/>
  <c r="H19" i="13"/>
  <c r="J19" i="13" s="1"/>
  <c r="D60" i="13" s="1"/>
  <c r="H21" i="13"/>
  <c r="H24" i="13"/>
  <c r="J24" i="13" s="1"/>
  <c r="D64" i="13" s="1"/>
  <c r="H18" i="13"/>
  <c r="E28" i="14"/>
  <c r="J28" i="14" s="1"/>
  <c r="D68" i="14" s="1"/>
  <c r="F28" i="14"/>
  <c r="K28" i="14" s="1"/>
  <c r="E68" i="14" s="1"/>
  <c r="E26" i="14"/>
  <c r="J26" i="14" s="1"/>
  <c r="D66" i="14" s="1"/>
  <c r="F26" i="14"/>
  <c r="K26" i="14" s="1"/>
  <c r="E66" i="14" s="1"/>
  <c r="K31" i="14"/>
  <c r="J31" i="14"/>
  <c r="G56" i="14"/>
  <c r="H56" i="14" s="1"/>
  <c r="K11" i="14"/>
  <c r="E56" i="14" s="1"/>
  <c r="J11" i="14"/>
  <c r="D56" i="14" s="1"/>
  <c r="G72" i="14"/>
  <c r="H72" i="14" s="1"/>
  <c r="G70" i="14"/>
  <c r="H70" i="14" s="1"/>
  <c r="J30" i="14"/>
  <c r="G73" i="14"/>
  <c r="H73" i="14" s="1"/>
  <c r="K30" i="14"/>
  <c r="G71" i="14"/>
  <c r="H71" i="14" s="1"/>
  <c r="G58" i="14"/>
  <c r="H58" i="14" s="1"/>
  <c r="K32" i="14"/>
  <c r="E71" i="14" s="1"/>
  <c r="J32" i="14"/>
  <c r="D71" i="14" s="1"/>
  <c r="K36" i="14"/>
  <c r="E75" i="14" s="1"/>
  <c r="J36" i="14"/>
  <c r="D75" i="14" s="1"/>
  <c r="G75" i="14"/>
  <c r="H75" i="14" s="1"/>
  <c r="H20" i="13"/>
  <c r="J20" i="13" s="1"/>
  <c r="H25" i="13"/>
  <c r="K25" i="13" s="1"/>
  <c r="E65" i="13" s="1"/>
  <c r="K34" i="14"/>
  <c r="E73" i="14" s="1"/>
  <c r="J34" i="14"/>
  <c r="D73" i="14" s="1"/>
  <c r="K33" i="14"/>
  <c r="E72" i="14" s="1"/>
  <c r="J33" i="14"/>
  <c r="D72" i="14" s="1"/>
  <c r="H23" i="13"/>
  <c r="G67" i="14"/>
  <c r="H67" i="14" s="1"/>
  <c r="G68" i="14"/>
  <c r="H68" i="14" s="1"/>
  <c r="J7" i="14"/>
  <c r="G52" i="14"/>
  <c r="H52" i="14" s="1"/>
  <c r="K7" i="14"/>
  <c r="H55" i="14"/>
  <c r="F28" i="13"/>
  <c r="K28" i="13" s="1"/>
  <c r="E68" i="13" s="1"/>
  <c r="E28" i="13"/>
  <c r="J28" i="13" s="1"/>
  <c r="D68" i="13" s="1"/>
  <c r="F14" i="13"/>
  <c r="K14" i="13" s="1"/>
  <c r="E58" i="13" s="1"/>
  <c r="E14" i="13"/>
  <c r="J14" i="13" s="1"/>
  <c r="D58" i="13" s="1"/>
  <c r="F26" i="13"/>
  <c r="K26" i="13" s="1"/>
  <c r="E66" i="13" s="1"/>
  <c r="E26" i="13"/>
  <c r="J26" i="13" s="1"/>
  <c r="D66" i="13" s="1"/>
  <c r="F27" i="13"/>
  <c r="K27" i="13" s="1"/>
  <c r="E67" i="13" s="1"/>
  <c r="E27" i="13"/>
  <c r="J27" i="13" s="1"/>
  <c r="D67" i="13" s="1"/>
  <c r="G68" i="13"/>
  <c r="H68" i="13" s="1"/>
  <c r="K32" i="13"/>
  <c r="E71" i="13" s="1"/>
  <c r="J32" i="13"/>
  <c r="D71" i="13" s="1"/>
  <c r="K36" i="13"/>
  <c r="E75" i="13" s="1"/>
  <c r="J36" i="13"/>
  <c r="D75" i="13" s="1"/>
  <c r="G75" i="13"/>
  <c r="H75" i="13" s="1"/>
  <c r="J34" i="13"/>
  <c r="D73" i="13" s="1"/>
  <c r="K34" i="13"/>
  <c r="E73" i="13" s="1"/>
  <c r="G67" i="13"/>
  <c r="H67" i="13" s="1"/>
  <c r="K7" i="13"/>
  <c r="J7" i="13"/>
  <c r="G52" i="13"/>
  <c r="H52" i="13" s="1"/>
  <c r="H55" i="13"/>
  <c r="K31" i="13"/>
  <c r="J31" i="13"/>
  <c r="H9" i="12"/>
  <c r="G72" i="13"/>
  <c r="H72" i="13" s="1"/>
  <c r="G70" i="13"/>
  <c r="H70" i="13" s="1"/>
  <c r="J30" i="13"/>
  <c r="G71" i="13"/>
  <c r="H71" i="13" s="1"/>
  <c r="G73" i="13"/>
  <c r="H73" i="13" s="1"/>
  <c r="K30" i="13"/>
  <c r="K11" i="13"/>
  <c r="E56" i="13" s="1"/>
  <c r="J11" i="13"/>
  <c r="D56" i="13" s="1"/>
  <c r="G56" i="13"/>
  <c r="H56" i="13" s="1"/>
  <c r="K33" i="13"/>
  <c r="E72" i="13" s="1"/>
  <c r="J33" i="13"/>
  <c r="D72" i="13" s="1"/>
  <c r="E28" i="12"/>
  <c r="J28" i="12" s="1"/>
  <c r="D68" i="12" s="1"/>
  <c r="F28" i="12"/>
  <c r="K28" i="12" s="1"/>
  <c r="E68" i="12" s="1"/>
  <c r="E27" i="12"/>
  <c r="J27" i="12" s="1"/>
  <c r="D67" i="12" s="1"/>
  <c r="F27" i="12"/>
  <c r="K27" i="12" s="1"/>
  <c r="E67" i="12" s="1"/>
  <c r="E26" i="12"/>
  <c r="J26" i="12" s="1"/>
  <c r="D66" i="12" s="1"/>
  <c r="F26" i="12"/>
  <c r="K26" i="12" s="1"/>
  <c r="E66" i="12" s="1"/>
  <c r="H25" i="12"/>
  <c r="K25" i="12" s="1"/>
  <c r="E65" i="12" s="1"/>
  <c r="H24" i="12"/>
  <c r="G64" i="12" s="1"/>
  <c r="H64" i="12" s="1"/>
  <c r="H23" i="12"/>
  <c r="K23" i="12" s="1"/>
  <c r="E63" i="12" s="1"/>
  <c r="H22" i="12"/>
  <c r="J22" i="12" s="1"/>
  <c r="D62" i="12" s="1"/>
  <c r="H21" i="12"/>
  <c r="H20" i="12"/>
  <c r="J20" i="12" s="1"/>
  <c r="H19" i="12"/>
  <c r="G60" i="12" s="1"/>
  <c r="H60" i="12" s="1"/>
  <c r="H18" i="12"/>
  <c r="H17" i="12"/>
  <c r="J17" i="12" s="1"/>
  <c r="H16" i="12"/>
  <c r="G59" i="12" s="1"/>
  <c r="H59" i="12" s="1"/>
  <c r="E14" i="12"/>
  <c r="J14" i="12" s="1"/>
  <c r="D58" i="12" s="1"/>
  <c r="F14" i="12"/>
  <c r="K14" i="12" s="1"/>
  <c r="E58" i="12" s="1"/>
  <c r="K32" i="12"/>
  <c r="E71" i="12" s="1"/>
  <c r="J32" i="12"/>
  <c r="D71" i="12" s="1"/>
  <c r="K33" i="12"/>
  <c r="E72" i="12" s="1"/>
  <c r="J33" i="12"/>
  <c r="D72" i="12" s="1"/>
  <c r="J34" i="12"/>
  <c r="D73" i="12" s="1"/>
  <c r="K34" i="12"/>
  <c r="E73" i="12" s="1"/>
  <c r="K7" i="12"/>
  <c r="J7" i="12"/>
  <c r="G52" i="12"/>
  <c r="H52" i="12" s="1"/>
  <c r="H55" i="12"/>
  <c r="G56" i="12"/>
  <c r="H56" i="12" s="1"/>
  <c r="K11" i="12"/>
  <c r="E56" i="12" s="1"/>
  <c r="J11" i="12"/>
  <c r="D56" i="12" s="1"/>
  <c r="G72" i="12"/>
  <c r="H72" i="12" s="1"/>
  <c r="G70" i="12"/>
  <c r="H70" i="12" s="1"/>
  <c r="J30" i="12"/>
  <c r="G73" i="12"/>
  <c r="H73" i="12" s="1"/>
  <c r="K30" i="12"/>
  <c r="G71" i="12"/>
  <c r="H71" i="12" s="1"/>
  <c r="K31" i="12"/>
  <c r="J31" i="12"/>
  <c r="K36" i="12"/>
  <c r="E75" i="12" s="1"/>
  <c r="J36" i="12"/>
  <c r="D75" i="12" s="1"/>
  <c r="G75" i="12"/>
  <c r="H75" i="12" s="1"/>
  <c r="H22" i="4"/>
  <c r="H25" i="4"/>
  <c r="H24" i="4"/>
  <c r="H20" i="4"/>
  <c r="H21" i="4"/>
  <c r="H19" i="4"/>
  <c r="H18" i="4"/>
  <c r="H17" i="4"/>
  <c r="H16" i="4"/>
  <c r="H23" i="4"/>
  <c r="G75" i="4"/>
  <c r="H75" i="4" s="1"/>
  <c r="J36" i="4"/>
  <c r="D75" i="4" s="1"/>
  <c r="K36" i="4"/>
  <c r="E75" i="4" s="1"/>
  <c r="H9" i="4"/>
  <c r="G54" i="4" s="1"/>
  <c r="H54" i="4" s="1"/>
  <c r="G56" i="4"/>
  <c r="H56" i="4" s="1"/>
  <c r="H55" i="4"/>
  <c r="H8" i="4"/>
  <c r="G71" i="4"/>
  <c r="H71" i="4" s="1"/>
  <c r="G73" i="4"/>
  <c r="H73" i="4" s="1"/>
  <c r="G70" i="4"/>
  <c r="H70" i="4" s="1"/>
  <c r="G72" i="4"/>
  <c r="H72" i="4" s="1"/>
  <c r="G58" i="4"/>
  <c r="H58" i="4" s="1"/>
  <c r="E14" i="4"/>
  <c r="J14" i="4" s="1"/>
  <c r="D58" i="4" s="1"/>
  <c r="H12" i="4"/>
  <c r="G57" i="4" s="1"/>
  <c r="H57" i="4" s="1"/>
  <c r="G52" i="4"/>
  <c r="H52" i="4" s="1"/>
  <c r="F26" i="4"/>
  <c r="G66" i="4" s="1"/>
  <c r="H66" i="4" s="1"/>
  <c r="F28" i="4"/>
  <c r="G68" i="4" s="1"/>
  <c r="H68" i="4" s="1"/>
  <c r="F27" i="4"/>
  <c r="G67" i="4" s="1"/>
  <c r="H67" i="4" s="1"/>
  <c r="K14" i="4"/>
  <c r="E58" i="4" s="1"/>
  <c r="B28" i="5"/>
  <c r="B11" i="11" s="1"/>
  <c r="B38" i="5"/>
  <c r="B2" i="5"/>
  <c r="B20" i="5"/>
  <c r="G17" i="6" s="1"/>
  <c r="B29" i="5"/>
  <c r="B39" i="5"/>
  <c r="B22" i="5"/>
  <c r="B32" i="5"/>
  <c r="B41" i="5"/>
  <c r="B7" i="5"/>
  <c r="B23" i="5"/>
  <c r="B33" i="5"/>
  <c r="B8" i="5"/>
  <c r="B24" i="5"/>
  <c r="B34" i="5"/>
  <c r="B16" i="5"/>
  <c r="B26" i="5"/>
  <c r="B35" i="5"/>
  <c r="B17" i="5"/>
  <c r="B27" i="5"/>
  <c r="B37" i="5"/>
  <c r="B21" i="5"/>
  <c r="B31" i="5"/>
  <c r="B40" i="5"/>
  <c r="B19" i="5"/>
  <c r="F76" i="15" l="1"/>
  <c r="F76" i="16"/>
  <c r="F77" i="16"/>
  <c r="H45" i="16"/>
  <c r="M54" i="16" s="1"/>
  <c r="H45" i="15"/>
  <c r="M54" i="15" s="1"/>
  <c r="H43" i="16"/>
  <c r="H42" i="16"/>
  <c r="H43" i="15"/>
  <c r="H42" i="15"/>
  <c r="N40" i="16"/>
  <c r="N38" i="16"/>
  <c r="N40" i="15"/>
  <c r="N38" i="15"/>
  <c r="H45" i="12"/>
  <c r="N40" i="14"/>
  <c r="N40" i="13"/>
  <c r="N40" i="12"/>
  <c r="N38" i="14"/>
  <c r="N38" i="13"/>
  <c r="N38" i="12"/>
  <c r="N38" i="4"/>
  <c r="N40" i="4"/>
  <c r="F77" i="14"/>
  <c r="F76" i="14"/>
  <c r="H45" i="14"/>
  <c r="M54" i="14" s="1"/>
  <c r="H42" i="14"/>
  <c r="H43" i="14"/>
  <c r="F76" i="13"/>
  <c r="F77" i="13"/>
  <c r="H45" i="13"/>
  <c r="M54" i="13" s="1"/>
  <c r="H42" i="13"/>
  <c r="H43" i="13"/>
  <c r="H45" i="4"/>
  <c r="F77" i="12"/>
  <c r="E76" i="12"/>
  <c r="F76" i="12" s="1"/>
  <c r="F76" i="4"/>
  <c r="F77" i="4"/>
  <c r="H42" i="12"/>
  <c r="H43" i="12"/>
  <c r="H43" i="4"/>
  <c r="H42" i="4"/>
  <c r="G68" i="12"/>
  <c r="H68" i="12" s="1"/>
  <c r="G67" i="12"/>
  <c r="H67" i="12" s="1"/>
  <c r="G66" i="12"/>
  <c r="H66" i="12" s="1"/>
  <c r="H47" i="15"/>
  <c r="H47" i="16"/>
  <c r="H47" i="14"/>
  <c r="H47" i="12"/>
  <c r="H47" i="13"/>
  <c r="H47" i="4"/>
  <c r="G66" i="15"/>
  <c r="H66" i="15" s="1"/>
  <c r="G66" i="14"/>
  <c r="H66" i="14" s="1"/>
  <c r="G66" i="13"/>
  <c r="H66" i="13" s="1"/>
  <c r="G58" i="16"/>
  <c r="H58" i="16" s="1"/>
  <c r="N36" i="16"/>
  <c r="N33" i="16"/>
  <c r="J39" i="11" s="1"/>
  <c r="J37" i="11" s="1"/>
  <c r="N36" i="15"/>
  <c r="N33" i="15"/>
  <c r="J39" i="10" s="1"/>
  <c r="J37" i="10" s="1"/>
  <c r="N33" i="14"/>
  <c r="J39" i="9" s="1"/>
  <c r="J37" i="9" s="1"/>
  <c r="N36" i="14"/>
  <c r="J43" i="9" s="1"/>
  <c r="N36" i="12"/>
  <c r="J43" i="7" s="1"/>
  <c r="N33" i="12"/>
  <c r="J39" i="7" s="1"/>
  <c r="J37" i="7" s="1"/>
  <c r="N36" i="4"/>
  <c r="N33" i="4"/>
  <c r="J39" i="1" s="1"/>
  <c r="J37" i="1" s="1"/>
  <c r="N33" i="13"/>
  <c r="J39" i="8" s="1"/>
  <c r="J37" i="8" s="1"/>
  <c r="N36" i="13"/>
  <c r="J43" i="8" s="1"/>
  <c r="K23" i="13"/>
  <c r="E63" i="13" s="1"/>
  <c r="G58" i="13"/>
  <c r="H58" i="13" s="1"/>
  <c r="G58" i="12"/>
  <c r="H58" i="12" s="1"/>
  <c r="K20" i="14"/>
  <c r="K16" i="15"/>
  <c r="E59" i="15" s="1"/>
  <c r="J20" i="15"/>
  <c r="J24" i="15"/>
  <c r="D64" i="15" s="1"/>
  <c r="K17" i="16"/>
  <c r="G62" i="15"/>
  <c r="H62" i="15" s="1"/>
  <c r="K22" i="15"/>
  <c r="E62" i="15" s="1"/>
  <c r="F62" i="15" s="1"/>
  <c r="G60" i="13"/>
  <c r="H60" i="13" s="1"/>
  <c r="G60" i="16"/>
  <c r="H60" i="16" s="1"/>
  <c r="J24" i="14"/>
  <c r="D64" i="14" s="1"/>
  <c r="F64" i="14" s="1"/>
  <c r="G61" i="15"/>
  <c r="H61" i="15" s="1"/>
  <c r="K25" i="16"/>
  <c r="E65" i="16" s="1"/>
  <c r="J16" i="15"/>
  <c r="D59" i="15" s="1"/>
  <c r="F71" i="16"/>
  <c r="J16" i="13"/>
  <c r="D59" i="13" s="1"/>
  <c r="K16" i="13"/>
  <c r="E59" i="13" s="1"/>
  <c r="K19" i="14"/>
  <c r="E60" i="14" s="1"/>
  <c r="J25" i="16"/>
  <c r="D65" i="16" s="1"/>
  <c r="G59" i="15"/>
  <c r="H59" i="15" s="1"/>
  <c r="F75" i="16"/>
  <c r="G64" i="14"/>
  <c r="H64" i="14" s="1"/>
  <c r="K16" i="16"/>
  <c r="E59" i="16" s="1"/>
  <c r="J19" i="14"/>
  <c r="D60" i="14" s="1"/>
  <c r="K24" i="13"/>
  <c r="E64" i="13" s="1"/>
  <c r="F64" i="13" s="1"/>
  <c r="K25" i="15"/>
  <c r="E65" i="15" s="1"/>
  <c r="G64" i="13"/>
  <c r="H64" i="13" s="1"/>
  <c r="G63" i="16"/>
  <c r="H63" i="16" s="1"/>
  <c r="K24" i="15"/>
  <c r="E64" i="15" s="1"/>
  <c r="J23" i="16"/>
  <c r="D63" i="16" s="1"/>
  <c r="F63" i="16" s="1"/>
  <c r="D70" i="15"/>
  <c r="K16" i="14"/>
  <c r="E59" i="14" s="1"/>
  <c r="F59" i="14" s="1"/>
  <c r="K20" i="16"/>
  <c r="G61" i="16"/>
  <c r="H61" i="16" s="1"/>
  <c r="J25" i="15"/>
  <c r="D65" i="15" s="1"/>
  <c r="J16" i="16"/>
  <c r="D59" i="16" s="1"/>
  <c r="K19" i="16"/>
  <c r="E60" i="16" s="1"/>
  <c r="F60" i="16" s="1"/>
  <c r="K22" i="13"/>
  <c r="E62" i="13" s="1"/>
  <c r="G62" i="16"/>
  <c r="H62" i="16" s="1"/>
  <c r="J22" i="16"/>
  <c r="D62" i="16" s="1"/>
  <c r="J24" i="16"/>
  <c r="D64" i="16" s="1"/>
  <c r="K22" i="16"/>
  <c r="E62" i="16" s="1"/>
  <c r="K24" i="16"/>
  <c r="E64" i="16" s="1"/>
  <c r="H65" i="14"/>
  <c r="G63" i="15"/>
  <c r="H63" i="15" s="1"/>
  <c r="J25" i="14"/>
  <c r="D65" i="14" s="1"/>
  <c r="F65" i="14" s="1"/>
  <c r="K17" i="13"/>
  <c r="J17" i="15"/>
  <c r="G61" i="14"/>
  <c r="H61" i="14" s="1"/>
  <c r="K19" i="15"/>
  <c r="E60" i="15" s="1"/>
  <c r="F60" i="15" s="1"/>
  <c r="J23" i="13"/>
  <c r="D63" i="13" s="1"/>
  <c r="F56" i="16"/>
  <c r="F66" i="16"/>
  <c r="K23" i="14"/>
  <c r="E63" i="14" s="1"/>
  <c r="F63" i="14" s="1"/>
  <c r="G59" i="14"/>
  <c r="H59" i="14" s="1"/>
  <c r="J23" i="15"/>
  <c r="D63" i="15" s="1"/>
  <c r="F63" i="15" s="1"/>
  <c r="G60" i="15"/>
  <c r="H60" i="15" s="1"/>
  <c r="G63" i="14"/>
  <c r="H63" i="14" s="1"/>
  <c r="F66" i="15"/>
  <c r="F67" i="16"/>
  <c r="J22" i="14"/>
  <c r="D62" i="14" s="1"/>
  <c r="F58" i="16"/>
  <c r="K22" i="14"/>
  <c r="E62" i="14" s="1"/>
  <c r="D52" i="16"/>
  <c r="F68" i="16"/>
  <c r="D70" i="16"/>
  <c r="E70" i="15"/>
  <c r="E52" i="16"/>
  <c r="E70" i="16"/>
  <c r="H65" i="13"/>
  <c r="K19" i="13"/>
  <c r="E60" i="13" s="1"/>
  <c r="F60" i="13" s="1"/>
  <c r="F56" i="15"/>
  <c r="K17" i="15"/>
  <c r="E61" i="15" s="1"/>
  <c r="J8" i="16"/>
  <c r="D53" i="16" s="1"/>
  <c r="K8" i="16"/>
  <c r="E53" i="16" s="1"/>
  <c r="G53" i="16"/>
  <c r="H53" i="16" s="1"/>
  <c r="F73" i="16"/>
  <c r="G57" i="16"/>
  <c r="H57" i="16" s="1"/>
  <c r="K12" i="16"/>
  <c r="E57" i="16" s="1"/>
  <c r="J12" i="16"/>
  <c r="D57" i="16" s="1"/>
  <c r="J22" i="13"/>
  <c r="D62" i="13" s="1"/>
  <c r="J17" i="14"/>
  <c r="D61" i="14" s="1"/>
  <c r="D61" i="16"/>
  <c r="H46" i="16"/>
  <c r="K9" i="16"/>
  <c r="E54" i="16" s="1"/>
  <c r="G54" i="16"/>
  <c r="H54" i="16" s="1"/>
  <c r="J9" i="16"/>
  <c r="D54" i="16" s="1"/>
  <c r="F72" i="16"/>
  <c r="J25" i="13"/>
  <c r="D65" i="13" s="1"/>
  <c r="F65" i="13" s="1"/>
  <c r="F72" i="15"/>
  <c r="F68" i="15"/>
  <c r="F67" i="15"/>
  <c r="K17" i="14"/>
  <c r="F71" i="15"/>
  <c r="H46" i="15"/>
  <c r="D52" i="15"/>
  <c r="F75" i="15"/>
  <c r="E52" i="15"/>
  <c r="K8" i="15"/>
  <c r="E53" i="15" s="1"/>
  <c r="J8" i="15"/>
  <c r="D53" i="15" s="1"/>
  <c r="G53" i="15"/>
  <c r="H53" i="15" s="1"/>
  <c r="F73" i="15"/>
  <c r="G61" i="13"/>
  <c r="H61" i="13" s="1"/>
  <c r="F68" i="14"/>
  <c r="F58" i="15"/>
  <c r="G57" i="15"/>
  <c r="H57" i="15" s="1"/>
  <c r="K12" i="15"/>
  <c r="E57" i="15" s="1"/>
  <c r="J12" i="15"/>
  <c r="D57" i="15" s="1"/>
  <c r="K9" i="15"/>
  <c r="E54" i="15" s="1"/>
  <c r="G54" i="15"/>
  <c r="H54" i="15" s="1"/>
  <c r="J9" i="15"/>
  <c r="D54" i="15" s="1"/>
  <c r="E70" i="14"/>
  <c r="D70" i="14"/>
  <c r="F66" i="14"/>
  <c r="G63" i="13"/>
  <c r="H63" i="13" s="1"/>
  <c r="G53" i="14"/>
  <c r="H53" i="14" s="1"/>
  <c r="K8" i="14"/>
  <c r="E53" i="14" s="1"/>
  <c r="J8" i="14"/>
  <c r="D53" i="14" s="1"/>
  <c r="F72" i="14"/>
  <c r="F58" i="14"/>
  <c r="G57" i="14"/>
  <c r="H57" i="14" s="1"/>
  <c r="K12" i="14"/>
  <c r="E57" i="14" s="1"/>
  <c r="J12" i="14"/>
  <c r="D57" i="14" s="1"/>
  <c r="K9" i="14"/>
  <c r="E54" i="14" s="1"/>
  <c r="J9" i="14"/>
  <c r="D54" i="14" s="1"/>
  <c r="G54" i="14"/>
  <c r="H54" i="14" s="1"/>
  <c r="F73" i="14"/>
  <c r="F75" i="14"/>
  <c r="F56" i="14"/>
  <c r="K20" i="13"/>
  <c r="D52" i="14"/>
  <c r="F67" i="14"/>
  <c r="F71" i="14"/>
  <c r="H46" i="14"/>
  <c r="E52" i="14"/>
  <c r="F72" i="13"/>
  <c r="F67" i="13"/>
  <c r="F58" i="13"/>
  <c r="F68" i="13"/>
  <c r="D61" i="13"/>
  <c r="E70" i="13"/>
  <c r="G57" i="13"/>
  <c r="H57" i="13" s="1"/>
  <c r="J12" i="13"/>
  <c r="D57" i="13" s="1"/>
  <c r="K12" i="13"/>
  <c r="E57" i="13" s="1"/>
  <c r="F71" i="13"/>
  <c r="H46" i="13"/>
  <c r="D52" i="13"/>
  <c r="E52" i="13"/>
  <c r="F73" i="13"/>
  <c r="G53" i="13"/>
  <c r="H53" i="13" s="1"/>
  <c r="J8" i="13"/>
  <c r="D53" i="13" s="1"/>
  <c r="K8" i="13"/>
  <c r="E53" i="13" s="1"/>
  <c r="F56" i="13"/>
  <c r="D70" i="13"/>
  <c r="F66" i="13"/>
  <c r="F75" i="13"/>
  <c r="K9" i="13"/>
  <c r="E54" i="13" s="1"/>
  <c r="G54" i="13"/>
  <c r="H54" i="13" s="1"/>
  <c r="J9" i="13"/>
  <c r="D54" i="13" s="1"/>
  <c r="J16" i="12"/>
  <c r="D59" i="12" s="1"/>
  <c r="G63" i="12"/>
  <c r="H63" i="12" s="1"/>
  <c r="J24" i="12"/>
  <c r="D64" i="12" s="1"/>
  <c r="K24" i="12"/>
  <c r="E64" i="12" s="1"/>
  <c r="J23" i="12"/>
  <c r="D63" i="12" s="1"/>
  <c r="F63" i="12" s="1"/>
  <c r="J19" i="12"/>
  <c r="D60" i="12" s="1"/>
  <c r="K16" i="12"/>
  <c r="E59" i="12" s="1"/>
  <c r="K19" i="12"/>
  <c r="E60" i="12" s="1"/>
  <c r="H65" i="12"/>
  <c r="J25" i="12"/>
  <c r="D65" i="12" s="1"/>
  <c r="F65" i="12" s="1"/>
  <c r="F75" i="12"/>
  <c r="G61" i="12"/>
  <c r="H61" i="12" s="1"/>
  <c r="F58" i="12"/>
  <c r="K20" i="12"/>
  <c r="K22" i="12"/>
  <c r="E62" i="12" s="1"/>
  <c r="F62" i="12" s="1"/>
  <c r="E70" i="12"/>
  <c r="F67" i="12"/>
  <c r="G62" i="12"/>
  <c r="H62" i="12" s="1"/>
  <c r="K17" i="12"/>
  <c r="E52" i="12"/>
  <c r="D61" i="12"/>
  <c r="G53" i="12"/>
  <c r="H53" i="12" s="1"/>
  <c r="K8" i="12"/>
  <c r="E53" i="12" s="1"/>
  <c r="J8" i="12"/>
  <c r="D53" i="12" s="1"/>
  <c r="F66" i="12"/>
  <c r="F56" i="12"/>
  <c r="F73" i="12"/>
  <c r="F72" i="12"/>
  <c r="G57" i="12"/>
  <c r="H57" i="12" s="1"/>
  <c r="J12" i="12"/>
  <c r="D57" i="12" s="1"/>
  <c r="K12" i="12"/>
  <c r="E57" i="12" s="1"/>
  <c r="H46" i="12"/>
  <c r="K9" i="12"/>
  <c r="E54" i="12" s="1"/>
  <c r="G54" i="12"/>
  <c r="H54" i="12" s="1"/>
  <c r="J9" i="12"/>
  <c r="D54" i="12" s="1"/>
  <c r="F71" i="12"/>
  <c r="F68" i="12"/>
  <c r="D70" i="12"/>
  <c r="D52" i="12"/>
  <c r="E13" i="10"/>
  <c r="E13" i="11"/>
  <c r="B25" i="10"/>
  <c r="B25" i="11"/>
  <c r="E14" i="10"/>
  <c r="E14" i="11"/>
  <c r="B20" i="10"/>
  <c r="B20" i="11"/>
  <c r="E15" i="10"/>
  <c r="E15" i="11"/>
  <c r="B13" i="10"/>
  <c r="B13" i="11"/>
  <c r="B30" i="10"/>
  <c r="B30" i="11"/>
  <c r="E11" i="10"/>
  <c r="E11" i="11"/>
  <c r="B11" i="9"/>
  <c r="B11" i="10"/>
  <c r="E14" i="8"/>
  <c r="E14" i="9"/>
  <c r="B25" i="8"/>
  <c r="B25" i="9"/>
  <c r="E15" i="8"/>
  <c r="E15" i="9"/>
  <c r="B13" i="8"/>
  <c r="B13" i="9"/>
  <c r="B30" i="8"/>
  <c r="B30" i="9"/>
  <c r="E13" i="8"/>
  <c r="E13" i="9"/>
  <c r="B20" i="8"/>
  <c r="B20" i="9"/>
  <c r="E11" i="8"/>
  <c r="E11" i="9"/>
  <c r="B11" i="8"/>
  <c r="E14" i="1"/>
  <c r="E14" i="7"/>
  <c r="E13" i="1"/>
  <c r="E13" i="7"/>
  <c r="E15" i="1"/>
  <c r="E15" i="7"/>
  <c r="B25" i="1"/>
  <c r="B25" i="7"/>
  <c r="B13" i="1"/>
  <c r="B13" i="7"/>
  <c r="B30" i="1"/>
  <c r="B30" i="7"/>
  <c r="B20" i="1"/>
  <c r="B20" i="7"/>
  <c r="G53" i="4"/>
  <c r="H53" i="4" s="1"/>
  <c r="F75" i="4"/>
  <c r="F58" i="4"/>
  <c r="B21" i="6"/>
  <c r="B19" i="6"/>
  <c r="B17" i="6"/>
  <c r="G21" i="6"/>
  <c r="G19" i="6"/>
  <c r="B15" i="6"/>
  <c r="B8" i="6"/>
  <c r="B11" i="7"/>
  <c r="E11" i="7"/>
  <c r="B11" i="1"/>
  <c r="K11" i="1"/>
  <c r="E27" i="4"/>
  <c r="J27" i="4" s="1"/>
  <c r="D67" i="4" s="1"/>
  <c r="K28" i="4"/>
  <c r="E68" i="4" s="1"/>
  <c r="E28" i="4"/>
  <c r="J28" i="4" s="1"/>
  <c r="D68" i="4" s="1"/>
  <c r="K26" i="4"/>
  <c r="E66" i="4" s="1"/>
  <c r="E26" i="4"/>
  <c r="J26" i="4" s="1"/>
  <c r="D66" i="4" s="1"/>
  <c r="H65" i="4"/>
  <c r="G62" i="4"/>
  <c r="H62" i="4" s="1"/>
  <c r="G60" i="4"/>
  <c r="H60" i="4" s="1"/>
  <c r="G64" i="4"/>
  <c r="H64" i="4" s="1"/>
  <c r="E11" i="1"/>
  <c r="K54" i="16" l="1"/>
  <c r="L54" i="16"/>
  <c r="K54" i="15"/>
  <c r="L54" i="15"/>
  <c r="R44" i="10" s="1"/>
  <c r="E78" i="15"/>
  <c r="D78" i="16"/>
  <c r="J43" i="11"/>
  <c r="J43" i="10"/>
  <c r="J46" i="10" s="1"/>
  <c r="K42" i="16"/>
  <c r="K43" i="16" s="1"/>
  <c r="J46" i="9"/>
  <c r="J49" i="9" s="1"/>
  <c r="J42" i="16"/>
  <c r="J43" i="16" s="1"/>
  <c r="J46" i="8"/>
  <c r="J49" i="8" s="1"/>
  <c r="K42" i="15"/>
  <c r="K43" i="15" s="1"/>
  <c r="J42" i="15"/>
  <c r="J43" i="15" s="1"/>
  <c r="J46" i="7"/>
  <c r="J49" i="7" s="1"/>
  <c r="J43" i="1"/>
  <c r="K54" i="14"/>
  <c r="L54" i="14"/>
  <c r="D78" i="14"/>
  <c r="K42" i="14"/>
  <c r="K43" i="14" s="1"/>
  <c r="J42" i="14"/>
  <c r="J43" i="14" s="1"/>
  <c r="K54" i="13"/>
  <c r="Q44" i="8" s="1"/>
  <c r="L54" i="13"/>
  <c r="R44" i="8" s="1"/>
  <c r="M54" i="12"/>
  <c r="S44" i="7" s="1"/>
  <c r="D78" i="13"/>
  <c r="K42" i="13"/>
  <c r="K43" i="13" s="1"/>
  <c r="J42" i="13"/>
  <c r="J43" i="13" s="1"/>
  <c r="K54" i="12"/>
  <c r="Q44" i="7" s="1"/>
  <c r="L54" i="12"/>
  <c r="R44" i="7" s="1"/>
  <c r="M54" i="4"/>
  <c r="L54" i="4"/>
  <c r="K54" i="4"/>
  <c r="D78" i="12"/>
  <c r="K42" i="12"/>
  <c r="K43" i="12" s="1"/>
  <c r="J42" i="12"/>
  <c r="J43" i="12" s="1"/>
  <c r="H46" i="4"/>
  <c r="F63" i="13"/>
  <c r="H74" i="16"/>
  <c r="S44" i="10"/>
  <c r="Q44" i="10"/>
  <c r="S44" i="8"/>
  <c r="E61" i="14"/>
  <c r="F61" i="14" s="1"/>
  <c r="F59" i="15"/>
  <c r="D61" i="15"/>
  <c r="D78" i="15" s="1"/>
  <c r="F64" i="15"/>
  <c r="E61" i="16"/>
  <c r="F61" i="16" s="1"/>
  <c r="F59" i="13"/>
  <c r="F65" i="16"/>
  <c r="F65" i="15"/>
  <c r="F59" i="16"/>
  <c r="F62" i="13"/>
  <c r="F62" i="14"/>
  <c r="F60" i="14"/>
  <c r="F70" i="15"/>
  <c r="E61" i="13"/>
  <c r="F61" i="13" s="1"/>
  <c r="F64" i="16"/>
  <c r="H74" i="14"/>
  <c r="F53" i="16"/>
  <c r="F62" i="16"/>
  <c r="H69" i="16"/>
  <c r="F57" i="14"/>
  <c r="F57" i="16"/>
  <c r="F70" i="16"/>
  <c r="F57" i="15"/>
  <c r="F52" i="16"/>
  <c r="F54" i="16"/>
  <c r="F70" i="13"/>
  <c r="F70" i="14"/>
  <c r="H69" i="14"/>
  <c r="F53" i="15"/>
  <c r="F52" i="15"/>
  <c r="F54" i="15"/>
  <c r="H74" i="15"/>
  <c r="H69" i="15"/>
  <c r="F53" i="14"/>
  <c r="F53" i="13"/>
  <c r="F52" i="14"/>
  <c r="F54" i="14"/>
  <c r="H74" i="13"/>
  <c r="H69" i="13"/>
  <c r="F57" i="13"/>
  <c r="F54" i="13"/>
  <c r="F52" i="13"/>
  <c r="F59" i="12"/>
  <c r="F64" i="12"/>
  <c r="F60" i="12"/>
  <c r="F54" i="12"/>
  <c r="F70" i="12"/>
  <c r="E61" i="12"/>
  <c r="F61" i="12" s="1"/>
  <c r="F57" i="12"/>
  <c r="F53" i="12"/>
  <c r="F52" i="12"/>
  <c r="H74" i="12"/>
  <c r="H69" i="12"/>
  <c r="K19" i="4"/>
  <c r="G61" i="4"/>
  <c r="G63" i="4"/>
  <c r="H63" i="4" s="1"/>
  <c r="K27" i="4"/>
  <c r="J17" i="4"/>
  <c r="K22" i="4"/>
  <c r="E62" i="4" s="1"/>
  <c r="J25" i="4"/>
  <c r="D65" i="4" s="1"/>
  <c r="K25" i="4"/>
  <c r="E65" i="4" s="1"/>
  <c r="F68" i="4"/>
  <c r="K34" i="4"/>
  <c r="E73" i="4" s="1"/>
  <c r="K33" i="4"/>
  <c r="E72" i="4" s="1"/>
  <c r="K31" i="4"/>
  <c r="K30" i="4"/>
  <c r="K8" i="4"/>
  <c r="E53" i="4" s="1"/>
  <c r="J7" i="4"/>
  <c r="J12" i="4"/>
  <c r="D57" i="4" s="1"/>
  <c r="H78" i="15" l="1"/>
  <c r="H78" i="16"/>
  <c r="F78" i="16"/>
  <c r="E78" i="16"/>
  <c r="J49" i="10"/>
  <c r="J50" i="10" s="1"/>
  <c r="J46" i="11"/>
  <c r="J49" i="11" s="1"/>
  <c r="J46" i="1"/>
  <c r="J49" i="1" s="1"/>
  <c r="F78" i="14"/>
  <c r="E78" i="14"/>
  <c r="H78" i="14"/>
  <c r="J50" i="9"/>
  <c r="H78" i="12"/>
  <c r="H78" i="13"/>
  <c r="F78" i="13"/>
  <c r="E78" i="13"/>
  <c r="F78" i="12"/>
  <c r="S11" i="7" s="1"/>
  <c r="E78" i="12"/>
  <c r="S16" i="11"/>
  <c r="S16" i="10"/>
  <c r="S16" i="9"/>
  <c r="S16" i="8"/>
  <c r="S16" i="7"/>
  <c r="Q30" i="6"/>
  <c r="P30" i="6"/>
  <c r="N30" i="6"/>
  <c r="O30" i="6"/>
  <c r="H42" i="6"/>
  <c r="M30" i="6"/>
  <c r="F42" i="6"/>
  <c r="K58" i="16"/>
  <c r="Q48" i="11" s="1"/>
  <c r="Q44" i="11"/>
  <c r="M56" i="16"/>
  <c r="S46" i="11" s="1"/>
  <c r="S44" i="11"/>
  <c r="L58" i="16"/>
  <c r="R48" i="11" s="1"/>
  <c r="R44" i="11"/>
  <c r="K58" i="14"/>
  <c r="Q48" i="9" s="1"/>
  <c r="Q44" i="9"/>
  <c r="M58" i="14"/>
  <c r="S48" i="9" s="1"/>
  <c r="S44" i="9"/>
  <c r="L56" i="14"/>
  <c r="R46" i="9" s="1"/>
  <c r="R44" i="9"/>
  <c r="L58" i="14"/>
  <c r="R48" i="9" s="1"/>
  <c r="M58" i="16"/>
  <c r="S48" i="11" s="1"/>
  <c r="K56" i="16"/>
  <c r="Q46" i="11" s="1"/>
  <c r="L56" i="16"/>
  <c r="R46" i="11" s="1"/>
  <c r="M56" i="14"/>
  <c r="S46" i="9" s="1"/>
  <c r="K56" i="14"/>
  <c r="Q46" i="9" s="1"/>
  <c r="F61" i="15"/>
  <c r="F78" i="15" s="1"/>
  <c r="M58" i="15"/>
  <c r="S48" i="10" s="1"/>
  <c r="M56" i="15"/>
  <c r="S46" i="10" s="1"/>
  <c r="K58" i="15"/>
  <c r="Q48" i="10" s="1"/>
  <c r="K56" i="15"/>
  <c r="Q46" i="10" s="1"/>
  <c r="L58" i="15"/>
  <c r="R48" i="10" s="1"/>
  <c r="L56" i="15"/>
  <c r="R46" i="10" s="1"/>
  <c r="L58" i="13"/>
  <c r="R48" i="8" s="1"/>
  <c r="L56" i="13"/>
  <c r="R46" i="8" s="1"/>
  <c r="M56" i="13"/>
  <c r="S46" i="8" s="1"/>
  <c r="M58" i="13"/>
  <c r="S48" i="8" s="1"/>
  <c r="K58" i="13"/>
  <c r="Q48" i="8" s="1"/>
  <c r="K56" i="13"/>
  <c r="Q46" i="8" s="1"/>
  <c r="M58" i="12"/>
  <c r="S48" i="7" s="1"/>
  <c r="M56" i="12"/>
  <c r="S46" i="7" s="1"/>
  <c r="K58" i="12"/>
  <c r="Q48" i="7" s="1"/>
  <c r="K56" i="12"/>
  <c r="Q46" i="7" s="1"/>
  <c r="L58" i="12"/>
  <c r="R48" i="7" s="1"/>
  <c r="L56" i="12"/>
  <c r="R46" i="7" s="1"/>
  <c r="D52" i="4"/>
  <c r="H61" i="4"/>
  <c r="E70" i="4"/>
  <c r="E60" i="4"/>
  <c r="E67" i="4"/>
  <c r="F67" i="4" s="1"/>
  <c r="F66" i="4"/>
  <c r="F65" i="4"/>
  <c r="J34" i="4"/>
  <c r="D73" i="4" s="1"/>
  <c r="K20" i="4"/>
  <c r="K23" i="4"/>
  <c r="E63" i="4" s="1"/>
  <c r="K32" i="4"/>
  <c r="E71" i="4" s="1"/>
  <c r="J31" i="4"/>
  <c r="K24" i="4"/>
  <c r="E64" i="4" s="1"/>
  <c r="K7" i="4"/>
  <c r="K11" i="4"/>
  <c r="E56" i="4" s="1"/>
  <c r="J22" i="4"/>
  <c r="D62" i="4" s="1"/>
  <c r="J23" i="4"/>
  <c r="D63" i="4" s="1"/>
  <c r="J32" i="4"/>
  <c r="D71" i="4" s="1"/>
  <c r="J8" i="4"/>
  <c r="D53" i="4" s="1"/>
  <c r="F53" i="4" s="1"/>
  <c r="K12" i="4"/>
  <c r="E57" i="4" s="1"/>
  <c r="F57" i="4" s="1"/>
  <c r="K17" i="4"/>
  <c r="J24" i="4"/>
  <c r="D64" i="4" s="1"/>
  <c r="J20" i="4"/>
  <c r="D61" i="4" s="1"/>
  <c r="J30" i="4"/>
  <c r="J33" i="4"/>
  <c r="D72" i="4" s="1"/>
  <c r="K9" i="4"/>
  <c r="E54" i="4" s="1"/>
  <c r="J11" i="4"/>
  <c r="D56" i="4" s="1"/>
  <c r="J9" i="4"/>
  <c r="D54" i="4" s="1"/>
  <c r="J50" i="11" l="1"/>
  <c r="J50" i="8"/>
  <c r="J50" i="7"/>
  <c r="J50" i="1"/>
  <c r="S21" i="11"/>
  <c r="S26" i="11"/>
  <c r="S21" i="10"/>
  <c r="S26" i="10"/>
  <c r="S26" i="9"/>
  <c r="S21" i="9"/>
  <c r="S21" i="8"/>
  <c r="S26" i="8"/>
  <c r="S21" i="7"/>
  <c r="S26" i="7"/>
  <c r="Q28" i="6"/>
  <c r="S11" i="11"/>
  <c r="P28" i="6"/>
  <c r="S11" i="10"/>
  <c r="O28" i="6"/>
  <c r="S11" i="9"/>
  <c r="N28" i="6"/>
  <c r="S11" i="8"/>
  <c r="M28" i="6"/>
  <c r="Q32" i="6"/>
  <c r="Q34" i="6"/>
  <c r="P32" i="6"/>
  <c r="P34" i="6"/>
  <c r="O32" i="6"/>
  <c r="O34" i="6"/>
  <c r="N32" i="6"/>
  <c r="N34" i="6"/>
  <c r="M32" i="6"/>
  <c r="M34" i="6"/>
  <c r="E52" i="4"/>
  <c r="K16" i="4"/>
  <c r="K42" i="4" s="1"/>
  <c r="G59" i="4"/>
  <c r="H59" i="4" s="1"/>
  <c r="F54" i="4"/>
  <c r="F56" i="4"/>
  <c r="D70" i="4"/>
  <c r="E61" i="4"/>
  <c r="F73" i="4"/>
  <c r="F64" i="4"/>
  <c r="F63" i="4"/>
  <c r="F71" i="4"/>
  <c r="J16" i="4"/>
  <c r="D59" i="4" s="1"/>
  <c r="J19" i="4"/>
  <c r="D60" i="4" s="1"/>
  <c r="F72" i="4"/>
  <c r="D78" i="4" l="1"/>
  <c r="J42" i="4"/>
  <c r="S16" i="1" s="1"/>
  <c r="F52" i="4"/>
  <c r="J42" i="6"/>
  <c r="Q44" i="1"/>
  <c r="R44" i="1"/>
  <c r="H69" i="4"/>
  <c r="H74" i="4"/>
  <c r="E59" i="4"/>
  <c r="E78" i="4" s="1"/>
  <c r="F61" i="4"/>
  <c r="F62" i="4"/>
  <c r="F70" i="4"/>
  <c r="F60" i="4"/>
  <c r="H78" i="4" l="1"/>
  <c r="S21" i="1" s="1"/>
  <c r="S44" i="1"/>
  <c r="L30" i="6"/>
  <c r="L56" i="4"/>
  <c r="H46" i="6"/>
  <c r="L58" i="4"/>
  <c r="F46" i="6"/>
  <c r="J46" i="6"/>
  <c r="M58" i="4"/>
  <c r="K56" i="4"/>
  <c r="K58" i="4"/>
  <c r="M56" i="4"/>
  <c r="J43" i="4"/>
  <c r="K43" i="4"/>
  <c r="F59" i="4"/>
  <c r="F78" i="4" s="1"/>
  <c r="S26" i="1" l="1"/>
  <c r="R48" i="1"/>
  <c r="S46" i="1"/>
  <c r="R46" i="1"/>
  <c r="Q48" i="1"/>
  <c r="Q46" i="1"/>
  <c r="S48" i="1"/>
  <c r="S11" i="1"/>
  <c r="L32" i="6"/>
  <c r="L34" i="6"/>
  <c r="H44" i="6"/>
  <c r="J44" i="6"/>
  <c r="F44" i="6"/>
  <c r="L28" i="6" l="1"/>
</calcChain>
</file>

<file path=xl/sharedStrings.xml><?xml version="1.0" encoding="utf-8"?>
<sst xmlns="http://schemas.openxmlformats.org/spreadsheetml/2006/main" count="1728" uniqueCount="815">
  <si>
    <t>%</t>
  </si>
  <si>
    <t>W</t>
  </si>
  <si>
    <t>Alarm</t>
  </si>
  <si>
    <t>Alarm (max)</t>
  </si>
  <si>
    <t>Quantity</t>
  </si>
  <si>
    <t>Ah</t>
  </si>
  <si>
    <t>A</t>
  </si>
  <si>
    <t>BTU/h</t>
  </si>
  <si>
    <t>TT-MM-JJJJ</t>
  </si>
  <si>
    <t>NAME</t>
  </si>
  <si>
    <t>JA</t>
  </si>
  <si>
    <t>DD-MM-YYYY</t>
  </si>
  <si>
    <t>Battery Operation Requirements</t>
  </si>
  <si>
    <t>Idle (no audio)</t>
  </si>
  <si>
    <t>Safety factor (tolerance, temperature)</t>
  </si>
  <si>
    <t>YES</t>
  </si>
  <si>
    <t>NO</t>
  </si>
  <si>
    <t>Device</t>
  </si>
  <si>
    <t>Description</t>
  </si>
  <si>
    <t>Speech</t>
  </si>
  <si>
    <t>PRA-AD608</t>
  </si>
  <si>
    <t>PRA-MPS3</t>
  </si>
  <si>
    <t>PRA-CSLD / PRA-CSLW</t>
  </si>
  <si>
    <t>PRA-CSE</t>
  </si>
  <si>
    <t>Call station extension</t>
  </si>
  <si>
    <t>Total [Ah]</t>
  </si>
  <si>
    <t>Mains current [mA]</t>
  </si>
  <si>
    <t>Single</t>
  </si>
  <si>
    <t>Total</t>
  </si>
  <si>
    <t>PRA-AD604</t>
  </si>
  <si>
    <t xml:space="preserve">  Ethernet port</t>
  </si>
  <si>
    <t xml:space="preserve">  SFP port</t>
  </si>
  <si>
    <t xml:space="preserve">  Ethernet port total</t>
  </si>
  <si>
    <t xml:space="preserve">  Alarm option</t>
  </si>
  <si>
    <t>hour</t>
  </si>
  <si>
    <t>PRA-AD604 (600 W-4 channel)</t>
  </si>
  <si>
    <t>PRA-AD608 (600 W-8 channel)</t>
  </si>
  <si>
    <t>PRA-ES8P2S (8xPoE + 2xSFP)</t>
  </si>
  <si>
    <t xml:space="preserve">Desktop call station </t>
  </si>
  <si>
    <t>Wallmount callstation</t>
  </si>
  <si>
    <t>PRA-CSLD</t>
  </si>
  <si>
    <t>PRA-CSLW</t>
  </si>
  <si>
    <t>Multifunction Power Supply</t>
  </si>
  <si>
    <t>Total LSP load</t>
  </si>
  <si>
    <t>Amp. Ethernet ports</t>
  </si>
  <si>
    <t>MPS3 Ethernet port</t>
  </si>
  <si>
    <t>MPS3 SFP port</t>
  </si>
  <si>
    <t>PRA-ES8P2S</t>
  </si>
  <si>
    <t>CS Alarm option</t>
  </si>
  <si>
    <t>Device count</t>
  </si>
  <si>
    <t>MPS Out 1</t>
  </si>
  <si>
    <t>MPS Out 2</t>
  </si>
  <si>
    <t>MPS Out 3</t>
  </si>
  <si>
    <t>Selected translation</t>
  </si>
  <si>
    <t>English</t>
  </si>
  <si>
    <t>Nederlands</t>
  </si>
  <si>
    <t>Italiano</t>
  </si>
  <si>
    <t>Français</t>
  </si>
  <si>
    <t>Tab Index</t>
  </si>
  <si>
    <t>Requirements</t>
  </si>
  <si>
    <t>HEADER</t>
  </si>
  <si>
    <t>DD-MM-JJJJ</t>
  </si>
  <si>
    <t>NAAM</t>
  </si>
  <si>
    <t>Deutsch</t>
  </si>
  <si>
    <t>Überschrift</t>
  </si>
  <si>
    <t>Notification text</t>
  </si>
  <si>
    <t>NEE</t>
  </si>
  <si>
    <t>-</t>
  </si>
  <si>
    <t>Drop down menus</t>
  </si>
  <si>
    <t>Calculation</t>
  </si>
  <si>
    <t>Supported battery capacity is between 100Ah and 230Ah!</t>
  </si>
  <si>
    <t>Note: each MPS has 2 PoE ports!</t>
  </si>
  <si>
    <t>GG-MM-AAAA</t>
  </si>
  <si>
    <t>NOME</t>
  </si>
  <si>
    <t>NOM</t>
  </si>
  <si>
    <t>JJ-MM-AAAA</t>
  </si>
  <si>
    <t>Maximum amount of extensions per call station is 4.</t>
  </si>
  <si>
    <t>Maximum amount of PoE ports per call station is 2.</t>
  </si>
  <si>
    <t>CS PoE port</t>
  </si>
  <si>
    <t>PoE load</t>
  </si>
  <si>
    <t xml:space="preserve">  PoE port total</t>
  </si>
  <si>
    <t>Active Ethernet ports</t>
  </si>
  <si>
    <t>Active SFP ports</t>
  </si>
  <si>
    <t>WRONG DATA ENTRIE(S) &gt; CHECK ALL QUANTITIES !!!</t>
  </si>
  <si>
    <t>Project:</t>
  </si>
  <si>
    <t>Language:</t>
  </si>
  <si>
    <t>Date:</t>
  </si>
  <si>
    <t>Sprache:</t>
  </si>
  <si>
    <t>Datum:</t>
  </si>
  <si>
    <t>Projekt:</t>
  </si>
  <si>
    <t>Taal:</t>
  </si>
  <si>
    <t>Lingua:</t>
  </si>
  <si>
    <t>Data:</t>
  </si>
  <si>
    <t>Progetto:</t>
  </si>
  <si>
    <t>Langue:</t>
  </si>
  <si>
    <t>Projet:</t>
  </si>
  <si>
    <t>Device:</t>
  </si>
  <si>
    <t>Total power loss of PRA-AD608 amplifiers</t>
  </si>
  <si>
    <t>Supervision active?</t>
  </si>
  <si>
    <t>Amplifier &amp; EoL</t>
  </si>
  <si>
    <t xml:space="preserve">The maximum battery current of 90A is exceeded!   </t>
  </si>
  <si>
    <t>Single device battery current [mA]</t>
  </si>
  <si>
    <t>All device battery current [mA]</t>
  </si>
  <si>
    <t xml:space="preserve">Without MPS: </t>
  </si>
  <si>
    <t>Max. 5</t>
  </si>
  <si>
    <t>Max. 1</t>
  </si>
  <si>
    <t>Max. 2</t>
  </si>
  <si>
    <t>Max. 600</t>
  </si>
  <si>
    <t>Min.  1</t>
  </si>
  <si>
    <t>Max. 8</t>
  </si>
  <si>
    <t>Max. 5500</t>
  </si>
  <si>
    <t>Max. 120</t>
  </si>
  <si>
    <t>Add at least one call station</t>
  </si>
  <si>
    <t>Minimum amount of PoE ports per call station is 1.</t>
  </si>
  <si>
    <t>Vereisten</t>
  </si>
  <si>
    <t>Accu Operationele Vereisten</t>
  </si>
  <si>
    <t>Versterker &amp; EoL</t>
  </si>
  <si>
    <t>uur</t>
  </si>
  <si>
    <t>In rust (geen audio)</t>
  </si>
  <si>
    <t>Beschrijving</t>
  </si>
  <si>
    <t>Let op: elke MPS heeft 2 PoE poorten!</t>
  </si>
  <si>
    <t>Ondersteunde accu capaciteit is tussen 100Ah and 230Ah!</t>
  </si>
  <si>
    <t>Alarm tone duty cycle</t>
  </si>
  <si>
    <t>De maximale accu stroom van 90A is overschreden!</t>
  </si>
  <si>
    <t>Uitsluiting van aansprakelijkheid</t>
  </si>
  <si>
    <t>(warmte dissipatie in het rack)</t>
  </si>
  <si>
    <t>Alarmtoon duty cycle</t>
  </si>
  <si>
    <t>Totaal vermogensverlies PRA-AD608 versterkers</t>
  </si>
  <si>
    <t>ONJUISTE DATA &gt; CONTROLEER ALLE INGEVOERDE HOEVEELHEDEN !!!</t>
  </si>
  <si>
    <t>Prérequis batteries</t>
  </si>
  <si>
    <t>Amplificateur &amp; fin de ligne</t>
  </si>
  <si>
    <t>heure</t>
  </si>
  <si>
    <t>Attente (pas d'audio)</t>
  </si>
  <si>
    <t>Cycle tonalité d'alarme</t>
  </si>
  <si>
    <t>Marge de sécurité (tolérance, température)</t>
  </si>
  <si>
    <t>Quantité</t>
  </si>
  <si>
    <t>Alimentation multifonctions</t>
  </si>
  <si>
    <t>Pupitre bureau</t>
  </si>
  <si>
    <t>Pupitre mural</t>
  </si>
  <si>
    <t>Ajouter au moins un pupitre</t>
  </si>
  <si>
    <t>Note:chaque MPS a 2 ports PoE!</t>
  </si>
  <si>
    <t>Le nombre maximum d'extension par pupitre est 4.</t>
  </si>
  <si>
    <t xml:space="preserve">Le nombre minimum de port PoE par pupitre est 1. </t>
  </si>
  <si>
    <t xml:space="preserve">Le nombre maximum de port PoE par pupitre est 2. </t>
  </si>
  <si>
    <t>Le nombre d'option d'alarme dépasse le nombre de pupitres indiqué.</t>
  </si>
  <si>
    <t>La capacité batterie supportée est comprise entre 100Ah et 230Ah!</t>
  </si>
  <si>
    <t xml:space="preserve">Le courant maximum de 90A est dépassé!   </t>
  </si>
  <si>
    <t>Exclusion de responsabilité</t>
  </si>
  <si>
    <t>ENTREE DE DONNEES ERRONNEE (S) &gt; VERIFIEZ LES QUANTITES !!!</t>
  </si>
  <si>
    <t>Oui</t>
  </si>
  <si>
    <t>NON</t>
  </si>
  <si>
    <t>Courant de batterie maximum</t>
  </si>
  <si>
    <t>Calcul de perte de puissance</t>
  </si>
  <si>
    <t>Perte de puissance système</t>
  </si>
  <si>
    <t>Anforderungen</t>
  </si>
  <si>
    <t>Anforderungen im Batteriebetrieb</t>
  </si>
  <si>
    <t>Verstärker &amp; EoL</t>
  </si>
  <si>
    <t>Leerlauf (kein Audio)</t>
  </si>
  <si>
    <t>Sicherheitsfaktor (Toleranz, Temperatur)</t>
  </si>
  <si>
    <t>Beschreibung</t>
  </si>
  <si>
    <t>Menge</t>
  </si>
  <si>
    <t>Multifunktionale Stromversorgung</t>
  </si>
  <si>
    <t>Desktop LCD Sprechstelle</t>
  </si>
  <si>
    <t>Wand LCD Sprechstelle</t>
  </si>
  <si>
    <t>Sprechstellenerweiterung</t>
  </si>
  <si>
    <t>Hinweistext</t>
  </si>
  <si>
    <t>Fügen Sie mindestens eine Sprechstelle hinzu</t>
  </si>
  <si>
    <t>Die zulässige Batteriekapazität liegt zwischen 100Ah und 230Ah!</t>
  </si>
  <si>
    <t xml:space="preserve">Der maximale Batteriestrom von 90A wird überschritten!   </t>
  </si>
  <si>
    <t>Haftungsausschluss</t>
  </si>
  <si>
    <t>NEIN</t>
  </si>
  <si>
    <t>Berechnung</t>
  </si>
  <si>
    <t>(Abwärme innerhalb des Racks)</t>
  </si>
  <si>
    <t>Gesamtverlustleistung der PRA-AD608 Verstärker</t>
  </si>
  <si>
    <t>Systemverlustleistung</t>
  </si>
  <si>
    <t>h</t>
  </si>
  <si>
    <t>PoE-Gesamtlast 3rd-Party-Komponenten [W]</t>
  </si>
  <si>
    <t>Falsche Dateneingabe(n) &gt; Alle Mengeneingaben überprüfen!</t>
  </si>
  <si>
    <t>Caratteristiche operative della batteria</t>
  </si>
  <si>
    <t>La supervisione è attiva??</t>
  </si>
  <si>
    <t>Amplificatore e fine linea</t>
  </si>
  <si>
    <t>Descrizione</t>
  </si>
  <si>
    <t>Quantità</t>
  </si>
  <si>
    <t>Alimentatore Multifunzione</t>
  </si>
  <si>
    <t>Carico Poe totale di apparati di terze parti [W]</t>
  </si>
  <si>
    <t>Stazione di chiamata da tavolo</t>
  </si>
  <si>
    <t>Stazione di chiamata da parete</t>
  </si>
  <si>
    <t>Estensione della stazione di chiamata</t>
  </si>
  <si>
    <t>Aggiungere almeno una stazione di chiamata</t>
  </si>
  <si>
    <t>Nota: ciascuna MPS ha 2 porte PoE!</t>
  </si>
  <si>
    <t>Il massimo numero di estensioni per call station è 4</t>
  </si>
  <si>
    <t>Il numero minimo di porte PoE per stazione di chiamata è 1.</t>
  </si>
  <si>
    <t>Il numero Massimo di porte PoE per stazione di chiamata è 2.</t>
  </si>
  <si>
    <t>L'opzione allarme supera il numero delle stazioni di chiamata</t>
  </si>
  <si>
    <t>La capacità della batteria supportata è tra 100Ah and 230Ah!</t>
  </si>
  <si>
    <t>La corrente di batteria massima di 90A è stata superata!</t>
  </si>
  <si>
    <t>Esclusione di responsabilità</t>
  </si>
  <si>
    <t>INSERIMENTO DATI ERRATO &gt; VERIFICARE TUTTE LE QUANTITA' !!!</t>
  </si>
  <si>
    <t>SI</t>
  </si>
  <si>
    <t>Massima corrente della batteria</t>
  </si>
  <si>
    <t>Calcolo della perdita di potenza</t>
  </si>
  <si>
    <t>(dissipazione termica all'interno del rack)</t>
  </si>
  <si>
    <t>Perdita di potenza totale degli amplificatori PRA-AD604</t>
  </si>
  <si>
    <t>Charge totale PoE (produits tiers) [W]</t>
  </si>
  <si>
    <t>Quiescent</t>
  </si>
  <si>
    <t xml:space="preserve">Speech </t>
  </si>
  <si>
    <t>Sprache</t>
  </si>
  <si>
    <t>Voix</t>
  </si>
  <si>
    <t>Parlato</t>
  </si>
  <si>
    <t>Spraak</t>
  </si>
  <si>
    <t>System controller</t>
  </si>
  <si>
    <t>Systeemcontroller</t>
  </si>
  <si>
    <t>Systemcontroller</t>
  </si>
  <si>
    <t>Contrôleur système</t>
  </si>
  <si>
    <t>Controllore di sistema</t>
  </si>
  <si>
    <t>48 VDC output 1</t>
  </si>
  <si>
    <t>48 VDC output 2</t>
  </si>
  <si>
    <t>48 VDC output 3</t>
  </si>
  <si>
    <t>48 VDC Ausgang 1</t>
  </si>
  <si>
    <t>48 VDC Ausgang 2</t>
  </si>
  <si>
    <t>48 VDC Ausgang 3</t>
  </si>
  <si>
    <t>48 VDC sortie 1</t>
  </si>
  <si>
    <t>48 VDC sortie 2</t>
  </si>
  <si>
    <t>48 VDC sortie 3</t>
  </si>
  <si>
    <t>48 VDC uscita 1</t>
  </si>
  <si>
    <t>48 VDC uscita 3</t>
  </si>
  <si>
    <t>48 VDC uscita 2</t>
  </si>
  <si>
    <t>48 VDC uitgang 1</t>
  </si>
  <si>
    <t>48 VDC uitgang 2</t>
  </si>
  <si>
    <t>48 VDC uitgang 3</t>
  </si>
  <si>
    <t>min.</t>
  </si>
  <si>
    <t>Gesamtlautsprecherlast [W]</t>
  </si>
  <si>
    <t>Charge totale haut-parleurs [W]</t>
  </si>
  <si>
    <t>Carico totale degli altoparlanti [W]</t>
  </si>
  <si>
    <t>24 VDC output</t>
  </si>
  <si>
    <t>24 VDC Ausgang</t>
  </si>
  <si>
    <t>24 VDC sortie</t>
  </si>
  <si>
    <t>24 VDC uscita</t>
  </si>
  <si>
    <t>24 VDC uitgang</t>
  </si>
  <si>
    <t>Max. 700</t>
  </si>
  <si>
    <t>PRA-SCL (System controller)</t>
  </si>
  <si>
    <t>PoE vermogen 3rd party apparaat [W]</t>
  </si>
  <si>
    <t>Des ports PoE additionnels sont requis.</t>
  </si>
  <si>
    <t>Perte de puissance totale des amplificateurs PRA-AD608</t>
  </si>
  <si>
    <t>USER INSTRUCTIONS</t>
  </si>
  <si>
    <t>Info</t>
  </si>
  <si>
    <t>GEBRUIKSAANWIJZING</t>
  </si>
  <si>
    <t>Color RGB</t>
  </si>
  <si>
    <t>R</t>
  </si>
  <si>
    <t>G</t>
  </si>
  <si>
    <t>B</t>
  </si>
  <si>
    <t>PRAESENSA</t>
  </si>
  <si>
    <t>Power calculator</t>
  </si>
  <si>
    <t>2. Wanneer de tekst in deze cellen rood is dan moet de data ingetypt worden.</t>
  </si>
  <si>
    <t>Selected quantity check</t>
  </si>
  <si>
    <t>Supervision</t>
  </si>
  <si>
    <t>Total PoE load 3rd party devices [watt]</t>
  </si>
  <si>
    <t>Warning</t>
  </si>
  <si>
    <t>Cluster</t>
  </si>
  <si>
    <t>Emergency class exceeds amount of call stations.</t>
  </si>
  <si>
    <t>Total power loss of amplifiers</t>
  </si>
  <si>
    <t>Gesamtverlustleistung der Verstärker</t>
  </si>
  <si>
    <t>Perte de puissance totale des amplificateurs</t>
  </si>
  <si>
    <t>Perdita di potenza totale degli amplificatori</t>
  </si>
  <si>
    <t>Totaal vermogensverlies van de versterkers</t>
  </si>
  <si>
    <t>4. Select the INFO tab and type in the date and project name.</t>
  </si>
  <si>
    <t>Additional PoE ports are required (add e.g. a switch).</t>
  </si>
  <si>
    <t xml:space="preserve">2. All yellow marked cells are drop down input fields (click on it). </t>
  </si>
  <si>
    <t>1. Start by selecting the required language above.</t>
  </si>
  <si>
    <t>3. When the text in these yellow cells is red the data has to be typed in.</t>
  </si>
  <si>
    <t>1. Selecteer om te beginnen de taal hierboven.</t>
  </si>
  <si>
    <t>Totaal warmteverlies</t>
  </si>
  <si>
    <t>Maximum battery current (check battery specification)</t>
  </si>
  <si>
    <t>Maximale accu stroom (controleer de accu specificatie)</t>
  </si>
  <si>
    <t>GLOSSARY</t>
  </si>
  <si>
    <t>The percentage of one period of the alarm tone in which the alarm signal is active. For example a duty cycle of 80% means that in one complete cycle of the alarm tone 80% carries an audible sound. The other 20% is silence.</t>
  </si>
  <si>
    <t>when the system is powered by a power supply conforming to EN 54-4 and no other functional condition is indicated.</t>
  </si>
  <si>
    <t>when the system is used for a spoken message, either live or pre-recorded, sent to all connected loudspeakers.</t>
  </si>
  <si>
    <t>Intestazione</t>
  </si>
  <si>
    <t>Requisiti</t>
  </si>
  <si>
    <t>ore</t>
  </si>
  <si>
    <t>Ciclo di funzionamento tono di allarme</t>
  </si>
  <si>
    <t>Fattore di sicurezza (tolleranza, temp.)</t>
  </si>
  <si>
    <t>Notifica di testo</t>
  </si>
  <si>
    <t>Servono porte PoE addizionali (Es: aggiungere uno switch)</t>
  </si>
  <si>
    <t>Calcolatore</t>
  </si>
  <si>
    <t>Dissipazione di calore totale</t>
  </si>
  <si>
    <t>ISTRUZIONI D'USO</t>
  </si>
  <si>
    <t>1. Selezionare la lingua richiesta in alto a dx.</t>
  </si>
  <si>
    <t>2. Tutte le celle contrassegnate in giallo sono campi di input a discesa (fai clic).</t>
  </si>
  <si>
    <t>3. Quando il testo in queste celle gialle è rosso, è necessario digitare i dati.</t>
  </si>
  <si>
    <t>GLOSSARIO</t>
  </si>
  <si>
    <t>quando il sistema è alimentato da un alimentatore conforme a EN 54-4 e non sono indicate altre condizioni funzionali.</t>
  </si>
  <si>
    <t>quando il sistema viene utilizzato per un messaggio vocale, in diretta o preregistrato, inviato a tutti gli altoparlanti collegati.</t>
  </si>
  <si>
    <t>La percentuale di un periodo del tono di allarme in cui è attivo il segnale di allarme. Ad esempio, un ciclo di lavoro dell'80% significa che in un ciclo completo del tono di allarme l' 80% trasmette un suono udibile. L'altro 20% è il silenzio.</t>
  </si>
  <si>
    <t>Supervisie</t>
  </si>
  <si>
    <t>Multifunctionele voeding</t>
  </si>
  <si>
    <t>Totale  luidsprekerbelasting [W]</t>
  </si>
  <si>
    <t>Extra PoE poorten zijn nodig (voeg bijv. een switch toe).</t>
  </si>
  <si>
    <t>WOORDENLIJST</t>
  </si>
  <si>
    <t>Het percentage van één periode van de alarmtoon waarin het alarmsignaal actief is. Bijvoorbeeld een duty cycle van 80% wil zeggen dat tijdens één periode van de alarmtoon 80% een hoorbaar signaal is. De overige 20% is stilte.</t>
  </si>
  <si>
    <t>Extra accu capaciteit ter compensatie van veroudering en gebruik bij lage temperaturen, ongeveer 10%, als ook gereduceerde capaciteit, ongeveer 20%, als gevolg van snelle ontlading van de accu (Peukert's wet)</t>
  </si>
  <si>
    <t>Voor meer informatie over accu en warmteverlies berekening lees de toepasselijke secties in het hoofdstuk "System composition" van de PRAESENSA Installatie handleiding.</t>
  </si>
  <si>
    <t>Per ulteriori informazioni sul calcolo della perdita della batteria e della batteria, leggere le sezioni applicabili nel capitolo "Composizione del sistema" del manuale di installazione PRAESENSA.</t>
  </si>
  <si>
    <t>wanneer het systeem gevoed wordt door een voeding conform EN 54-4 en er geen andere functionele staat aangegeven wordt.</t>
  </si>
  <si>
    <t>wanneer het systeem gebruikt wordt voor een gesproken bericht, zowel ingesproken als vooraf opgenomen, naar alle aangesloten luidsprekers</t>
  </si>
  <si>
    <r>
      <rPr>
        <sz val="9"/>
        <color theme="1"/>
        <rFont val="宋体"/>
        <family val="3"/>
        <charset val="134"/>
      </rPr>
      <t>语言：</t>
    </r>
  </si>
  <si>
    <r>
      <rPr>
        <sz val="9"/>
        <color theme="1"/>
        <rFont val="宋体"/>
        <family val="3"/>
        <charset val="134"/>
      </rPr>
      <t>日期：</t>
    </r>
  </si>
  <si>
    <r>
      <rPr>
        <sz val="9"/>
        <color theme="1"/>
        <rFont val="宋体"/>
        <family val="3"/>
        <charset val="134"/>
      </rPr>
      <t>项目：</t>
    </r>
  </si>
  <si>
    <r>
      <rPr>
        <sz val="9"/>
        <color theme="1"/>
        <rFont val="宋体"/>
        <family val="3"/>
        <charset val="134"/>
      </rPr>
      <t>名称</t>
    </r>
  </si>
  <si>
    <r>
      <rPr>
        <sz val="9"/>
        <color theme="1"/>
        <rFont val="宋体"/>
        <family val="3"/>
        <charset val="134"/>
      </rPr>
      <t>功耗计算器</t>
    </r>
  </si>
  <si>
    <r>
      <rPr>
        <sz val="9"/>
        <color theme="1"/>
        <rFont val="宋体"/>
        <family val="3"/>
        <charset val="134"/>
      </rPr>
      <t>电池运行要求</t>
    </r>
  </si>
  <si>
    <r>
      <rPr>
        <sz val="9"/>
        <color theme="1"/>
        <rFont val="宋体"/>
        <family val="3"/>
        <charset val="134"/>
      </rPr>
      <t>功放</t>
    </r>
    <r>
      <rPr>
        <sz val="9"/>
        <color theme="1"/>
        <rFont val="Arial"/>
        <family val="2"/>
      </rPr>
      <t xml:space="preserve"> &amp; EoL</t>
    </r>
    <r>
      <rPr>
        <sz val="9"/>
        <color theme="1"/>
        <rFont val="宋体"/>
        <family val="3"/>
        <charset val="134"/>
      </rPr>
      <t>线路终端</t>
    </r>
  </si>
  <si>
    <r>
      <rPr>
        <sz val="9"/>
        <color theme="1"/>
        <rFont val="宋体"/>
        <family val="3"/>
        <charset val="134"/>
      </rPr>
      <t>小时</t>
    </r>
  </si>
  <si>
    <r>
      <rPr>
        <sz val="9"/>
        <color theme="1"/>
        <rFont val="宋体"/>
        <family val="3"/>
        <charset val="134"/>
      </rPr>
      <t>空闲</t>
    </r>
    <r>
      <rPr>
        <sz val="9"/>
        <color theme="1"/>
        <rFont val="Arial"/>
        <family val="2"/>
      </rPr>
      <t xml:space="preserve"> (</t>
    </r>
    <r>
      <rPr>
        <sz val="9"/>
        <color theme="1"/>
        <rFont val="宋体"/>
        <family val="3"/>
        <charset val="134"/>
      </rPr>
      <t>无音频</t>
    </r>
    <r>
      <rPr>
        <sz val="9"/>
        <color theme="1"/>
        <rFont val="Arial"/>
        <family val="2"/>
      </rPr>
      <t>)</t>
    </r>
  </si>
  <si>
    <r>
      <rPr>
        <sz val="9"/>
        <color theme="1"/>
        <rFont val="宋体"/>
        <family val="3"/>
        <charset val="134"/>
      </rPr>
      <t>语音</t>
    </r>
  </si>
  <si>
    <r>
      <rPr>
        <sz val="9"/>
        <color theme="1"/>
        <rFont val="宋体"/>
        <family val="3"/>
        <charset val="134"/>
      </rPr>
      <t>分钟</t>
    </r>
  </si>
  <si>
    <r>
      <rPr>
        <sz val="9"/>
        <color theme="1"/>
        <rFont val="宋体"/>
        <family val="3"/>
        <charset val="134"/>
      </rPr>
      <t>报警音周期</t>
    </r>
  </si>
  <si>
    <r>
      <rPr>
        <sz val="9"/>
        <color theme="1"/>
        <rFont val="宋体"/>
        <family val="3"/>
        <charset val="134"/>
      </rPr>
      <t>安全系数</t>
    </r>
    <r>
      <rPr>
        <sz val="9"/>
        <color theme="1"/>
        <rFont val="Arial"/>
        <family val="2"/>
      </rPr>
      <t xml:space="preserve"> (</t>
    </r>
    <r>
      <rPr>
        <sz val="9"/>
        <color theme="1"/>
        <rFont val="宋体"/>
        <family val="3"/>
        <charset val="134"/>
      </rPr>
      <t>公差、温度</t>
    </r>
    <r>
      <rPr>
        <sz val="9"/>
        <color theme="1"/>
        <rFont val="Arial"/>
        <family val="2"/>
      </rPr>
      <t>)</t>
    </r>
  </si>
  <si>
    <r>
      <rPr>
        <sz val="9"/>
        <color theme="1"/>
        <rFont val="宋体"/>
        <family val="3"/>
        <charset val="134"/>
      </rPr>
      <t>描述</t>
    </r>
  </si>
  <si>
    <r>
      <rPr>
        <sz val="9"/>
        <color theme="1"/>
        <rFont val="宋体"/>
        <family val="3"/>
        <charset val="134"/>
      </rPr>
      <t>使用</t>
    </r>
    <r>
      <rPr>
        <sz val="9"/>
        <color theme="1"/>
        <rFont val="Arial"/>
        <family val="2"/>
      </rPr>
      <t xml:space="preserve"> /</t>
    </r>
  </si>
  <si>
    <r>
      <rPr>
        <sz val="9"/>
        <color theme="1"/>
        <rFont val="宋体"/>
        <family val="3"/>
        <charset val="134"/>
      </rPr>
      <t>数量</t>
    </r>
  </si>
  <si>
    <r>
      <rPr>
        <sz val="9"/>
        <color theme="1"/>
        <rFont val="宋体"/>
        <family val="3"/>
        <charset val="134"/>
      </rPr>
      <t>系统控制器</t>
    </r>
  </si>
  <si>
    <r>
      <rPr>
        <sz val="9"/>
        <color theme="1"/>
        <rFont val="宋体"/>
        <family val="3"/>
        <charset val="134"/>
      </rPr>
      <t>多功能电源</t>
    </r>
  </si>
  <si>
    <r>
      <t xml:space="preserve">24 VDC  </t>
    </r>
    <r>
      <rPr>
        <sz val="9"/>
        <color theme="1"/>
        <rFont val="宋体"/>
        <family val="3"/>
        <charset val="134"/>
      </rPr>
      <t>供电输出</t>
    </r>
  </si>
  <si>
    <r>
      <t xml:space="preserve">48 VDC </t>
    </r>
    <r>
      <rPr>
        <sz val="9"/>
        <color theme="1"/>
        <rFont val="宋体"/>
        <family val="3"/>
        <charset val="134"/>
      </rPr>
      <t>供电输出</t>
    </r>
    <r>
      <rPr>
        <sz val="9"/>
        <color theme="1"/>
        <rFont val="Arial"/>
        <family val="2"/>
      </rPr>
      <t xml:space="preserve"> 1</t>
    </r>
  </si>
  <si>
    <r>
      <t xml:space="preserve">48 VDC </t>
    </r>
    <r>
      <rPr>
        <sz val="9"/>
        <color theme="1"/>
        <rFont val="宋体"/>
        <family val="3"/>
        <charset val="134"/>
      </rPr>
      <t>供电输出</t>
    </r>
    <r>
      <rPr>
        <sz val="9"/>
        <color theme="1"/>
        <rFont val="Arial"/>
        <family val="2"/>
      </rPr>
      <t xml:space="preserve"> 2</t>
    </r>
  </si>
  <si>
    <r>
      <t xml:space="preserve">48 VDC </t>
    </r>
    <r>
      <rPr>
        <sz val="9"/>
        <color theme="1"/>
        <rFont val="宋体"/>
        <family val="3"/>
        <charset val="134"/>
      </rPr>
      <t>供电输出</t>
    </r>
    <r>
      <rPr>
        <sz val="9"/>
        <color theme="1"/>
        <rFont val="Arial"/>
        <family val="2"/>
      </rPr>
      <t xml:space="preserve"> 3</t>
    </r>
  </si>
  <si>
    <r>
      <rPr>
        <sz val="9"/>
        <color theme="1"/>
        <rFont val="宋体"/>
        <family val="3"/>
        <charset val="134"/>
      </rPr>
      <t>第三方设备的总</t>
    </r>
    <r>
      <rPr>
        <sz val="9"/>
        <color theme="1"/>
        <rFont val="Arial"/>
        <family val="2"/>
      </rPr>
      <t>PoE</t>
    </r>
    <r>
      <rPr>
        <sz val="9"/>
        <color theme="1"/>
        <rFont val="宋体"/>
        <family val="3"/>
        <charset val="134"/>
      </rPr>
      <t>负载</t>
    </r>
    <r>
      <rPr>
        <sz val="9"/>
        <color theme="1"/>
        <rFont val="Arial"/>
        <family val="2"/>
      </rPr>
      <t xml:space="preserve"> [W]</t>
    </r>
  </si>
  <si>
    <r>
      <rPr>
        <sz val="9"/>
        <color theme="1"/>
        <rFont val="宋体"/>
        <family val="3"/>
        <charset val="134"/>
      </rPr>
      <t>总扬声器负载</t>
    </r>
    <r>
      <rPr>
        <sz val="9"/>
        <color theme="1"/>
        <rFont val="Arial"/>
        <family val="2"/>
      </rPr>
      <t xml:space="preserve"> [W]</t>
    </r>
  </si>
  <si>
    <r>
      <rPr>
        <sz val="9"/>
        <color theme="1"/>
        <rFont val="宋体"/>
        <family val="3"/>
        <charset val="134"/>
      </rPr>
      <t>桌面式</t>
    </r>
    <r>
      <rPr>
        <sz val="9"/>
        <color theme="1"/>
        <rFont val="Arial"/>
        <family val="2"/>
      </rPr>
      <t xml:space="preserve"> / </t>
    </r>
    <r>
      <rPr>
        <sz val="9"/>
        <color theme="1"/>
        <rFont val="宋体"/>
        <family val="3"/>
        <charset val="134"/>
      </rPr>
      <t>挂墙式呼叫站</t>
    </r>
  </si>
  <si>
    <r>
      <rPr>
        <sz val="9"/>
        <color theme="1"/>
        <rFont val="宋体"/>
        <family val="3"/>
        <charset val="134"/>
      </rPr>
      <t>桌面式呼叫站</t>
    </r>
  </si>
  <si>
    <r>
      <rPr>
        <sz val="9"/>
        <color theme="1"/>
        <rFont val="宋体"/>
        <family val="3"/>
        <charset val="134"/>
      </rPr>
      <t>挂墙式呼叫站</t>
    </r>
  </si>
  <si>
    <r>
      <rPr>
        <sz val="9"/>
        <color theme="1"/>
        <rFont val="宋体"/>
        <family val="3"/>
        <charset val="134"/>
      </rPr>
      <t>呼叫站扩展键盘</t>
    </r>
  </si>
  <si>
    <r>
      <rPr>
        <sz val="9"/>
        <color theme="1"/>
        <rFont val="宋体"/>
        <family val="3"/>
        <charset val="134"/>
      </rPr>
      <t>至少添加一台呼叫站</t>
    </r>
  </si>
  <si>
    <r>
      <rPr>
        <sz val="9"/>
        <color theme="1"/>
        <rFont val="宋体"/>
        <family val="3"/>
        <charset val="134"/>
      </rPr>
      <t>注：每台多功能电源具有</t>
    </r>
    <r>
      <rPr>
        <sz val="9"/>
        <color theme="1"/>
        <rFont val="Arial"/>
        <family val="2"/>
      </rPr>
      <t>2</t>
    </r>
    <r>
      <rPr>
        <sz val="9"/>
        <color theme="1"/>
        <rFont val="宋体"/>
        <family val="3"/>
        <charset val="134"/>
      </rPr>
      <t>个</t>
    </r>
    <r>
      <rPr>
        <sz val="9"/>
        <color theme="1"/>
        <rFont val="Arial"/>
        <family val="2"/>
      </rPr>
      <t>PoE</t>
    </r>
    <r>
      <rPr>
        <sz val="9"/>
        <color theme="1"/>
        <rFont val="宋体"/>
        <family val="3"/>
        <charset val="134"/>
      </rPr>
      <t>接口</t>
    </r>
  </si>
  <si>
    <r>
      <rPr>
        <sz val="9"/>
        <color theme="1"/>
        <rFont val="宋体"/>
        <family val="3"/>
        <charset val="134"/>
      </rPr>
      <t>需要额外的</t>
    </r>
    <r>
      <rPr>
        <sz val="9"/>
        <color theme="1"/>
        <rFont val="Arial"/>
        <family val="2"/>
      </rPr>
      <t>PoE</t>
    </r>
    <r>
      <rPr>
        <sz val="9"/>
        <color theme="1"/>
        <rFont val="宋体"/>
        <family val="3"/>
        <charset val="134"/>
      </rPr>
      <t>接口</t>
    </r>
    <r>
      <rPr>
        <sz val="9"/>
        <color theme="1"/>
        <rFont val="Arial"/>
        <family val="2"/>
      </rPr>
      <t xml:space="preserve"> (</t>
    </r>
    <r>
      <rPr>
        <sz val="9"/>
        <color theme="1"/>
        <rFont val="宋体"/>
        <family val="3"/>
        <charset val="134"/>
      </rPr>
      <t>例如：增加第三方交换机</t>
    </r>
    <r>
      <rPr>
        <sz val="9"/>
        <color theme="1"/>
        <rFont val="Arial"/>
        <family val="2"/>
      </rPr>
      <t>)</t>
    </r>
  </si>
  <si>
    <r>
      <rPr>
        <sz val="9"/>
        <color theme="1"/>
        <rFont val="宋体"/>
        <family val="3"/>
        <charset val="134"/>
      </rPr>
      <t>每台呼叫站最多可以连接</t>
    </r>
    <r>
      <rPr>
        <sz val="9"/>
        <color theme="1"/>
        <rFont val="Arial"/>
        <family val="2"/>
      </rPr>
      <t>4</t>
    </r>
    <r>
      <rPr>
        <sz val="9"/>
        <color theme="1"/>
        <rFont val="宋体"/>
        <family val="3"/>
        <charset val="134"/>
      </rPr>
      <t>个扩展键盘</t>
    </r>
  </si>
  <si>
    <r>
      <rPr>
        <sz val="9"/>
        <color theme="1"/>
        <rFont val="宋体"/>
        <family val="3"/>
        <charset val="134"/>
      </rPr>
      <t>每台呼叫站最少需要占用</t>
    </r>
    <r>
      <rPr>
        <sz val="9"/>
        <color theme="1"/>
        <rFont val="Arial"/>
        <family val="2"/>
      </rPr>
      <t>1</t>
    </r>
    <r>
      <rPr>
        <sz val="9"/>
        <color theme="1"/>
        <rFont val="宋体"/>
        <family val="3"/>
        <charset val="134"/>
      </rPr>
      <t>个</t>
    </r>
    <r>
      <rPr>
        <sz val="9"/>
        <color theme="1"/>
        <rFont val="Arial"/>
        <family val="2"/>
      </rPr>
      <t>PoE</t>
    </r>
    <r>
      <rPr>
        <sz val="9"/>
        <color theme="1"/>
        <rFont val="宋体"/>
        <family val="3"/>
        <charset val="134"/>
      </rPr>
      <t>接口</t>
    </r>
  </si>
  <si>
    <r>
      <rPr>
        <sz val="9"/>
        <color theme="1"/>
        <rFont val="宋体"/>
        <family val="3"/>
        <charset val="134"/>
      </rPr>
      <t>每台呼叫站最多可以占用</t>
    </r>
    <r>
      <rPr>
        <sz val="9"/>
        <color theme="1"/>
        <rFont val="Arial"/>
        <family val="2"/>
      </rPr>
      <t>2</t>
    </r>
    <r>
      <rPr>
        <sz val="9"/>
        <color theme="1"/>
        <rFont val="宋体"/>
        <family val="3"/>
        <charset val="134"/>
      </rPr>
      <t>个</t>
    </r>
    <r>
      <rPr>
        <sz val="9"/>
        <color theme="1"/>
        <rFont val="Arial"/>
        <family val="2"/>
      </rPr>
      <t>PoE</t>
    </r>
    <r>
      <rPr>
        <sz val="9"/>
        <color theme="1"/>
        <rFont val="宋体"/>
        <family val="3"/>
        <charset val="134"/>
      </rPr>
      <t>接口</t>
    </r>
  </si>
  <si>
    <r>
      <rPr>
        <sz val="9"/>
        <color theme="1"/>
        <rFont val="宋体"/>
        <family val="3"/>
        <charset val="134"/>
      </rPr>
      <t>支持的电池容量在</t>
    </r>
    <r>
      <rPr>
        <sz val="9"/>
        <color theme="1"/>
        <rFont val="Arial"/>
        <family val="2"/>
      </rPr>
      <t>100Ah</t>
    </r>
    <r>
      <rPr>
        <sz val="9"/>
        <color theme="1"/>
        <rFont val="宋体"/>
        <family val="3"/>
        <charset val="134"/>
      </rPr>
      <t>和</t>
    </r>
    <r>
      <rPr>
        <sz val="9"/>
        <color theme="1"/>
        <rFont val="Arial"/>
        <family val="2"/>
      </rPr>
      <t>230Ah</t>
    </r>
    <r>
      <rPr>
        <sz val="9"/>
        <color theme="1"/>
        <rFont val="宋体"/>
        <family val="3"/>
        <charset val="134"/>
      </rPr>
      <t>之间</t>
    </r>
  </si>
  <si>
    <r>
      <rPr>
        <sz val="9"/>
        <color theme="1"/>
        <rFont val="宋体"/>
        <family val="3"/>
        <charset val="134"/>
      </rPr>
      <t>已超过最大电池电流</t>
    </r>
    <r>
      <rPr>
        <sz val="9"/>
        <color theme="1"/>
        <rFont val="Arial"/>
        <family val="2"/>
      </rPr>
      <t>90A</t>
    </r>
    <r>
      <rPr>
        <sz val="9"/>
        <color theme="1"/>
        <rFont val="宋体"/>
        <family val="3"/>
        <charset val="134"/>
      </rPr>
      <t>！</t>
    </r>
  </si>
  <si>
    <r>
      <rPr>
        <sz val="9"/>
        <color theme="1"/>
        <rFont val="宋体"/>
        <family val="3"/>
        <charset val="134"/>
      </rPr>
      <t>数据输入错误</t>
    </r>
    <r>
      <rPr>
        <sz val="9"/>
        <color theme="1"/>
        <rFont val="Arial"/>
        <family val="2"/>
      </rPr>
      <t xml:space="preserve"> &gt; </t>
    </r>
    <r>
      <rPr>
        <sz val="9"/>
        <color theme="1"/>
        <rFont val="宋体"/>
        <family val="3"/>
        <charset val="134"/>
      </rPr>
      <t>检查所有项目的数量！</t>
    </r>
  </si>
  <si>
    <r>
      <rPr>
        <sz val="9"/>
        <color theme="1"/>
        <rFont val="宋体"/>
        <family val="3"/>
        <charset val="134"/>
      </rPr>
      <t>最小值</t>
    </r>
    <r>
      <rPr>
        <sz val="9"/>
        <color theme="1"/>
        <rFont val="Arial"/>
        <family val="2"/>
      </rPr>
      <t xml:space="preserve"> 1</t>
    </r>
  </si>
  <si>
    <r>
      <rPr>
        <sz val="9"/>
        <color theme="1"/>
        <rFont val="宋体"/>
        <family val="3"/>
        <charset val="134"/>
      </rPr>
      <t>最大值</t>
    </r>
    <r>
      <rPr>
        <sz val="9"/>
        <color theme="1"/>
        <rFont val="Arial"/>
        <family val="2"/>
      </rPr>
      <t xml:space="preserve"> 1</t>
    </r>
  </si>
  <si>
    <r>
      <rPr>
        <sz val="9"/>
        <color theme="1"/>
        <rFont val="宋体"/>
        <family val="3"/>
        <charset val="134"/>
      </rPr>
      <t>最大值</t>
    </r>
    <r>
      <rPr>
        <sz val="9"/>
        <color theme="1"/>
        <rFont val="Arial"/>
        <family val="2"/>
      </rPr>
      <t xml:space="preserve"> 2</t>
    </r>
  </si>
  <si>
    <r>
      <rPr>
        <sz val="9"/>
        <color theme="1"/>
        <rFont val="宋体"/>
        <family val="3"/>
        <charset val="134"/>
      </rPr>
      <t>最大值</t>
    </r>
    <r>
      <rPr>
        <sz val="9"/>
        <color theme="1"/>
        <rFont val="Arial"/>
        <family val="2"/>
      </rPr>
      <t xml:space="preserve"> 5</t>
    </r>
  </si>
  <si>
    <r>
      <rPr>
        <sz val="9"/>
        <color theme="1"/>
        <rFont val="宋体"/>
        <family val="3"/>
        <charset val="134"/>
      </rPr>
      <t>最大值</t>
    </r>
    <r>
      <rPr>
        <sz val="9"/>
        <color theme="1"/>
        <rFont val="Arial"/>
        <family val="2"/>
      </rPr>
      <t xml:space="preserve"> 8</t>
    </r>
  </si>
  <si>
    <r>
      <rPr>
        <sz val="9"/>
        <color theme="1"/>
        <rFont val="宋体"/>
        <family val="3"/>
        <charset val="134"/>
      </rPr>
      <t>最大值</t>
    </r>
    <r>
      <rPr>
        <sz val="9"/>
        <color theme="1"/>
        <rFont val="Arial"/>
        <family val="2"/>
      </rPr>
      <t xml:space="preserve"> 120</t>
    </r>
  </si>
  <si>
    <r>
      <rPr>
        <sz val="9"/>
        <color theme="1"/>
        <rFont val="宋体"/>
        <family val="3"/>
        <charset val="134"/>
      </rPr>
      <t>最大值</t>
    </r>
    <r>
      <rPr>
        <sz val="9"/>
        <color theme="1"/>
        <rFont val="Arial"/>
        <family val="2"/>
      </rPr>
      <t xml:space="preserve"> 600</t>
    </r>
  </si>
  <si>
    <r>
      <rPr>
        <sz val="9"/>
        <color theme="1"/>
        <rFont val="宋体"/>
        <family val="3"/>
        <charset val="134"/>
      </rPr>
      <t>最大值</t>
    </r>
    <r>
      <rPr>
        <sz val="9"/>
        <color theme="1"/>
        <rFont val="Arial"/>
        <family val="2"/>
      </rPr>
      <t xml:space="preserve"> 700</t>
    </r>
  </si>
  <si>
    <r>
      <rPr>
        <sz val="9"/>
        <color theme="1"/>
        <rFont val="宋体"/>
        <family val="3"/>
        <charset val="134"/>
      </rPr>
      <t>最大值</t>
    </r>
    <r>
      <rPr>
        <sz val="9"/>
        <color theme="1"/>
        <rFont val="Arial"/>
        <family val="2"/>
      </rPr>
      <t xml:space="preserve"> 5500</t>
    </r>
  </si>
  <si>
    <r>
      <rPr>
        <sz val="9"/>
        <color theme="1"/>
        <rFont val="宋体"/>
        <family val="3"/>
        <charset val="134"/>
      </rPr>
      <t>是</t>
    </r>
  </si>
  <si>
    <r>
      <rPr>
        <sz val="9"/>
        <color theme="1"/>
        <rFont val="宋体"/>
        <family val="3"/>
        <charset val="134"/>
      </rPr>
      <t>否</t>
    </r>
  </si>
  <si>
    <r>
      <t>PRA-AD608</t>
    </r>
    <r>
      <rPr>
        <sz val="9"/>
        <color theme="1"/>
        <rFont val="宋体"/>
        <family val="3"/>
        <charset val="134"/>
      </rPr>
      <t>功放的总功率损耗</t>
    </r>
  </si>
  <si>
    <r>
      <t xml:space="preserve">1. </t>
    </r>
    <r>
      <rPr>
        <sz val="9"/>
        <color theme="1"/>
        <rFont val="宋体"/>
        <family val="3"/>
        <charset val="134"/>
      </rPr>
      <t>选择所需的界面语言</t>
    </r>
  </si>
  <si>
    <r>
      <t xml:space="preserve">2. </t>
    </r>
    <r>
      <rPr>
        <sz val="9"/>
        <color theme="1"/>
        <rFont val="宋体"/>
        <family val="3"/>
        <charset val="134"/>
      </rPr>
      <t>黄色单元格是下拉菜单，请点击后选择</t>
    </r>
  </si>
  <si>
    <r>
      <t xml:space="preserve">3. </t>
    </r>
    <r>
      <rPr>
        <sz val="9"/>
        <color theme="1"/>
        <rFont val="宋体"/>
        <family val="3"/>
        <charset val="134"/>
      </rPr>
      <t>如果黄色单元格内显示红色文字，表示需要输入这个数据</t>
    </r>
  </si>
  <si>
    <r>
      <rPr>
        <sz val="9"/>
        <color theme="1"/>
        <rFont val="宋体"/>
        <family val="3"/>
        <charset val="134"/>
      </rPr>
      <t>当系统通过一个符合</t>
    </r>
    <r>
      <rPr>
        <sz val="9"/>
        <color theme="1"/>
        <rFont val="Arial"/>
        <family val="2"/>
      </rPr>
      <t>EN54-4</t>
    </r>
    <r>
      <rPr>
        <sz val="9"/>
        <color theme="1"/>
        <rFont val="宋体"/>
        <family val="3"/>
        <charset val="134"/>
      </rPr>
      <t>标准的电源供电，不启用任何系统功能时</t>
    </r>
  </si>
  <si>
    <r>
      <rPr>
        <sz val="9"/>
        <color theme="1"/>
        <rFont val="宋体"/>
        <family val="3"/>
        <charset val="134"/>
      </rPr>
      <t>播放RMS电平小于等于-9 dBFS的报警音</t>
    </r>
    <r>
      <rPr>
        <sz val="9"/>
        <color theme="1"/>
        <rFont val="Arial"/>
        <family val="2"/>
      </rPr>
      <t/>
    </r>
  </si>
  <si>
    <r>
      <rPr>
        <sz val="9"/>
        <color theme="1"/>
        <rFont val="宋体"/>
        <family val="3"/>
        <charset val="134"/>
      </rPr>
      <t>请查阅</t>
    </r>
    <r>
      <rPr>
        <sz val="9"/>
        <color theme="1"/>
        <rFont val="Arial"/>
        <family val="2"/>
      </rPr>
      <t>PRAESENSA</t>
    </r>
    <r>
      <rPr>
        <sz val="9"/>
        <color theme="1"/>
        <rFont val="宋体"/>
        <family val="3"/>
        <charset val="134"/>
      </rPr>
      <t>用户手册的“系统组件”章节，获取更多关于电池和热损耗的计算方法。</t>
    </r>
  </si>
  <si>
    <t>INSTRUCTIONS D'UTILISATION</t>
  </si>
  <si>
    <t>1. Commencez par sélectionner la langue requise ci-dessus.</t>
  </si>
  <si>
    <t>2. Toutes les cellules marquées en jaune sont des champs de saisie déroulants (cliquez dessus).</t>
  </si>
  <si>
    <t>3. Lorsque le texte dans ces cellules jaunes est rouge, les données doivent être saisies.</t>
  </si>
  <si>
    <t>GLOSSAIRE</t>
  </si>
  <si>
    <t>Lorsque le système est alimenté par une alimentation conforme EN 54-4 et qu'aucune autre condition fonctionnelle n'est indiquée.</t>
  </si>
  <si>
    <t>Lorsque le système est utilisé pour un message parlé, en direct ou préenregistré, envoyé à tous les haut-parleurs connectés.</t>
  </si>
  <si>
    <t>Pourcentage d'une période de la tonalité d'alarme pendant laquelle le signal d'alarme est actif. Par exemple, un rapport cyclique de 80% signifie que dans un cycle complet de la tonalité d'alarme, 80% porte un son audible. Les 20% restants sont le silence.</t>
  </si>
  <si>
    <t>Pour plus d'informations sur le calcul de batterie et de perte calorifique, veuillez lire les sections du chapitre "Composition du système" du manuel PRAESENSA.</t>
  </si>
  <si>
    <t>Power Calculator</t>
  </si>
  <si>
    <t>Überbrückungszeit</t>
  </si>
  <si>
    <t>Überwachung</t>
  </si>
  <si>
    <t>Alarmsignal-Betriebszyklus</t>
  </si>
  <si>
    <t>Hinweis: Jede MPS besitzt 2 PoE-Ports!</t>
  </si>
  <si>
    <t>Pro Sprechstelle wird mindestens 1 PoE-Port benötigt.</t>
  </si>
  <si>
    <t>Pro Sprechstelle können maximal 2 PoE-Ports genutzt werden.</t>
  </si>
  <si>
    <t>Maximaler Batteriestrom (Bitte Batteriespezifikation beachten.)</t>
  </si>
  <si>
    <t>Benutzerhinweise</t>
  </si>
  <si>
    <t>1. Wählen Sie oben die gewünschte Sprache aus.</t>
  </si>
  <si>
    <t xml:space="preserve">2. Alle gelb markierten Zellen sind Dropdown-Eingabefelder (bitte anklicken). </t>
  </si>
  <si>
    <t>3. Wenn der Text in diesen gelben Zellen rot angezeigt wird, müssen Sie Daten eingeben.</t>
  </si>
  <si>
    <t>GLOSSAR</t>
  </si>
  <si>
    <t>Das System wird von einer gemäß EN54-4 zertifizierten Stromversorgung gespeist und es wird kein anderer Funktionszustand angezeigt.</t>
  </si>
  <si>
    <t>Das System wird für eine Durchsage verwendet, die entweder Live oder vom Sprachspeicher an alle angeschlossenen Lautsprecherlinien übertragen wird.</t>
  </si>
  <si>
    <t>Der prozentuale Anteil eines Alarmierungszyklus, in dem das Alarmsignal aktiv ist. Zum Beispiel bedeutet ein Betriebszyklus von 80%, dass in einem vollständigen Zyklus der Alarmierung 80% ein hörbares Alarmsignal übertragen wird. Die verbleibenden 20% sind stumm.</t>
  </si>
  <si>
    <t>Für weitere Informationen zur Batterie- und Wärmeverlustberechnung lesen Sie bitte die entsprechenden Abschnitte im Kapitel "Systemaufbau" des PRAESENSA-Handbuchs.</t>
  </si>
  <si>
    <t>4. Select the INFO tab and type in the date, project name and battery operation requirements.</t>
  </si>
  <si>
    <t>2. Alle geel gemarkeerde cellen zijn invoervelden (klik er op).</t>
  </si>
  <si>
    <t>4. Selecteer de INFO tab aan de onderkant en vul de datum, projektnaam en de operationele eisen voor de accu in.</t>
  </si>
  <si>
    <t>When the system is powered by a power supply conforming to EN 54-4 and no other functional condition is indicated.</t>
  </si>
  <si>
    <t>Battery capacity [Ah]</t>
  </si>
  <si>
    <t>The data used in this tool is taken from the PRAESENSA manual, see chapter called "Power consumption".</t>
  </si>
  <si>
    <t>There are three operation requirements that must be entered by the user:</t>
  </si>
  <si>
    <t>The calculations are made per cluster. Each cluster contains at least one MPS and a battery. A maximum of three amplifiers can be connected to one MPS. A maximum of 6 MPS's will fit into a 40 RU rack including one controller.</t>
  </si>
  <si>
    <t>For each cluster the configuration must be entered in the specific CLUSTER_x tab. The calculations are done in the CALC_x tab for each indivudual cluster. The final result for all clusters is presented in the INFO tab.</t>
  </si>
  <si>
    <t>General</t>
  </si>
  <si>
    <t>There are in total 17 tabs in this tool. 8 tabs are avaialble for the user and the other 9 tabs are hidden. Below a more detailed description per tab:</t>
  </si>
  <si>
    <t>README</t>
  </si>
  <si>
    <t>Contains a language selection, user instruction and a disclaimer on the bottom:</t>
  </si>
  <si>
    <t>2. User instructions: describes how to use the tool. Only the yellow marked cells can be accessed by the user. The rest is blocked because all tabs are protected. When you protect a sheet, right click on the tab, make sure that the Edit object is not selected otherwise objects like the logo can be selected.</t>
  </si>
  <si>
    <t>3. Disclaimer: short explanation abput the tool and exlusion of liability. This part is visible in all user tabs.</t>
  </si>
  <si>
    <t>INFO</t>
  </si>
  <si>
    <t>1. Language selection: select via the dropdown a language from the list. The list is specified by "Data Validation" The actual text is stored in the Translation tab. More details about that are in the description of the Translation tab.</t>
  </si>
  <si>
    <t>1. Quiescent mode: this is the time that the system is in snooze mode</t>
  </si>
  <si>
    <t xml:space="preserve">Here the user can type in a data and project name as well as the three Battery Operation Requirements (Quiescent mode, Alarm tones and Safety factor). </t>
  </si>
  <si>
    <t>The safety factor is used in each CLUSTER_x tab in the required battery capacity calculation, see cell S11</t>
  </si>
  <si>
    <t>Below the Battery Operation Requirements the result for each cluster is displayed. The calculations are done by formulas. The data per cluster is taken from the individual CALC_x tab.</t>
  </si>
  <si>
    <t>CLUSTER_x</t>
  </si>
  <si>
    <t>Systemkomponente</t>
  </si>
  <si>
    <t>Appareil</t>
  </si>
  <si>
    <t>Apparato</t>
  </si>
  <si>
    <t>Apparaat</t>
  </si>
  <si>
    <t>设备</t>
  </si>
  <si>
    <t>2. Device: here the user can select the actual devices connected to the MPS via the yellow marked dropdowns. There are two types of outputs on the MPS, 24 VDC and 48 VDC. The following devices can be selected:</t>
  </si>
  <si>
    <t>48 VDC output:</t>
  </si>
  <si>
    <t>24 VDC output:</t>
  </si>
  <si>
    <t>For the call stations the availble devices are fixed.</t>
  </si>
  <si>
    <t xml:space="preserve">In the cells next to the quantity dropdown cells there is text available. The color of this text is white so you will not see it. When a wrong value in the quantity cell is present the color of the text changes to black. </t>
  </si>
  <si>
    <t>This is specified by rules in  "Conditional Formatting". In order to enter the rule click on the applicable cell and then on Conditional Formatting from the Home menu. On the dropdown select Manage Rules…</t>
  </si>
  <si>
    <t>1. Required battery capacity incl. safety factor (min. 100Ah - max. 230Ah)</t>
  </si>
  <si>
    <t>On the right side the result is presented in four blue bars calculated by formulas:</t>
  </si>
  <si>
    <t xml:space="preserve">When nothing is selected the value is zero. </t>
  </si>
  <si>
    <t>At the moment a device is selected the value will change to 100. This is the minimum value of the battery capacity that a MPS requires.</t>
  </si>
  <si>
    <t>When more devices are added and the required battery capacity will be above 100 Ah the actual value will be displayed. At the moment the required battery capacity exceeds 230 Ah the cell will turn red.</t>
  </si>
  <si>
    <t>Also the cells below the blue bar will turn red with the text "Supported battery capacity is between 100Ah and 230Ah!". The initial color of this text is white. The cells will become red as defined by a rule in Conditional Formatting.</t>
  </si>
  <si>
    <t>5. Select per cluster the tab at the bottom and fill in the required data.</t>
  </si>
  <si>
    <t>4. Klicken Sie auf die Registerkarte INFO und geben Sie das Datum, den Projektnamen und die Anforderungen im Batteriebetrieb ein.</t>
  </si>
  <si>
    <t>5. Wählen Sie pro Cluster unten eine Registerkarte und geben Sie die erforderlichen Daten ein.</t>
  </si>
  <si>
    <t>6. Das Ergebnis pro Cluster wird unten angezeigt, einschließlich des Wärmeverlusts des gesamten Racks.</t>
  </si>
  <si>
    <r>
      <t xml:space="preserve">5. </t>
    </r>
    <r>
      <rPr>
        <sz val="9"/>
        <color theme="1"/>
        <rFont val="宋体"/>
        <family val="3"/>
        <charset val="134"/>
      </rPr>
      <t>逐一在每个群组页中填入所需的数据</t>
    </r>
  </si>
  <si>
    <r>
      <t xml:space="preserve">6. </t>
    </r>
    <r>
      <rPr>
        <sz val="9"/>
        <color theme="1"/>
        <rFont val="宋体"/>
        <family val="3"/>
        <charset val="134"/>
      </rPr>
      <t>每个群组的计算结果将显示在</t>
    </r>
    <r>
      <rPr>
        <sz val="9"/>
        <color theme="1"/>
        <rFont val="Arial"/>
        <family val="2"/>
      </rPr>
      <t>INFO</t>
    </r>
    <r>
      <rPr>
        <sz val="9"/>
        <color theme="1"/>
        <rFont val="宋体"/>
        <family val="3"/>
        <charset val="134"/>
      </rPr>
      <t>页中，包含整个机柜的热损耗</t>
    </r>
  </si>
  <si>
    <t>4. 进入INFO页，输入日期、项目名称和电池运行要求</t>
  </si>
  <si>
    <t>群组</t>
  </si>
  <si>
    <t>5. Selecteer per cluster de tab aan de onderkant en vul de vereiste data in.</t>
  </si>
  <si>
    <t>6. Het resultaat per cluster wordt in de INFO tab weergegeven inclusief het warmteverlies van het complete rack.</t>
  </si>
  <si>
    <t xml:space="preserve">2. Alarm tones:       this is the time the system will be running on full power </t>
  </si>
  <si>
    <t xml:space="preserve">3. Safety factor:      this is the additional battery capacity </t>
  </si>
  <si>
    <r>
      <rPr>
        <b/>
        <sz val="10"/>
        <color theme="1"/>
        <rFont val="宋体"/>
        <family val="3"/>
        <charset val="134"/>
      </rPr>
      <t>中文</t>
    </r>
  </si>
  <si>
    <t>The use of macro's is not allowed. All calculations are done with formula's. Data Validation is used to create drop down lists. Conditional Formating is used to change font colors and cel colors based on applied rules.</t>
  </si>
  <si>
    <t>2. Maximum battery current (check battery specification)</t>
  </si>
  <si>
    <t xml:space="preserve">The maximum battery current a MPS can handle is 90 A. </t>
  </si>
  <si>
    <t>At the moment the required battery current exceeds 90 Ah the cell will turn red.</t>
  </si>
  <si>
    <t>Also the cells below the blue bar will turn red with the text "The maximum battery current of 90A is exceeded!". The initial color of this text is white. The cells will become red as defined by a rule in Conditional Formatting.</t>
  </si>
  <si>
    <t>3. Mains current draw at 230 V AC (during alarm and maximum battery charging)</t>
  </si>
  <si>
    <t>4. Mains current draw at 115 V AC (during alarm and maximum battery charging)</t>
  </si>
  <si>
    <t>In column A all digits up to 5500 are listed. They are used for the dropdown selections. 5500 is the highest current in mA an MPS output of 48 V DC can handle. Note that above 700 the numbers are increased by 50. This is done to keep the dropdown list as short as possible.</t>
  </si>
  <si>
    <t>5. Sélectionnez par système l'onglet en bas et remplissez les données requises.</t>
  </si>
  <si>
    <t>6. Le résultat par système est affiché ci-dessous, y compris la perte calorifique du rack complet.</t>
  </si>
  <si>
    <t>4. Sélectionnez l'onglet INFO et saisissez la date et le nom du projet.</t>
  </si>
  <si>
    <t>Zusätzliche Batteriekapazität zur Kompensation von Alterung und Niedrigtemperaturbetrieb (ca. 10%), sowie reduzierte Kapazität
(ca. 20%) aufgrund Schnellentladung der Batterie (Peukert-Gesetz).</t>
  </si>
  <si>
    <t>Additional battery capacity to compensate for aging and low temperature operation, appr. 10%, as well as reduced capacity,
appr. 20%, due to fast discharge of the battery (Peukert's law).</t>
  </si>
  <si>
    <t>Capacité de batterie supplémentaire pour compenser le vieillissement et le fonctionnement à basse température, env. 10%,
ainsi qu'une capacité réduite, env. 20%, en raison d'une décharge rapide de la batterie (loi de Peukert).</t>
  </si>
  <si>
    <t>Capacità aggiuntiva della batteria di compensare l'invecchiamento e il funzionamento a bassa temperatura, appr. 10%,
oltre alla capacità ridotta, appr. 20%, a causa della scarica rapida della batteria (legge di Peukert).</t>
  </si>
  <si>
    <t>Evakuierungszeit</t>
  </si>
  <si>
    <t xml:space="preserve">Maximum time interval the voice alarm system must be used for evacuation. </t>
  </si>
  <si>
    <t>Maximum time interval the voice alarm system must be used for evacuation.</t>
  </si>
  <si>
    <t>Intervalle de temps maximum le système d'alarme vocale doit être utilisé pour l'évacuation.</t>
  </si>
  <si>
    <t>Intervallo di tempo massimo per l'evacuazione del sistema di allarme vocale.</t>
  </si>
  <si>
    <t>Maximale tijdsinterval dat het gesproken woord ontruimingssysteem gebruikt moet worden voor evacuatie.</t>
  </si>
  <si>
    <t>Maximales Zeitintervall, in dem das Sprachalarmsystem zur Evakuierung verwendet werden muss.</t>
  </si>
  <si>
    <t>This tool calculates the power requirements for a PRAESENSA system. It calculates up to 6 clusters. A cluster consists of one PRA-MPS3 and the connected devices to be supplied with power. Use the safety factor in the calculation of the battery capacity to compensate the tolerances of battery brands and types. Please also check the rack space requirements for the calculated battery types. For each additional rack a new calculation has to be made.</t>
  </si>
  <si>
    <t>The Power calculator serves as a support tool only. It cannot substitute professional advice from technical experts. For further details, our sales and support team will be happy to assist. Bosch does not warrant that the tool will fulfill any specific or general user requirement and disclaims any warranty for fitness for a specific purpose. To the extent permitted by law, Bosch will not accept any liability for any loss, damage or other consequences resulting from the use of the tool.</t>
  </si>
  <si>
    <t>Special Note: Maximum battery current must be observed while it highly varies among different battery types.</t>
  </si>
  <si>
    <t>CALC_x</t>
  </si>
  <si>
    <t>Column C = names of all devices</t>
  </si>
  <si>
    <t>Column F = battery current in mA as specified in the PRAESENSA manual, see chapter called "Power consumption". For the alarm state the actual power figures are applicable. These are calculated with the actual loudspeaker load. Note that for the other device the values are taken from the input in the CLUSTER_x tab.</t>
  </si>
  <si>
    <t>Column J = multiply the current from column E with the amount of deivces from column H</t>
  </si>
  <si>
    <t>Column K = multiply the current from column F with the amount of deivces from column H. Note that for the amplifiers the current is calcualted per Watt added to the minmum current required at low power.</t>
  </si>
  <si>
    <t>Column H = the quantity that the user enters in the CLUSTER_x tab. Note that the PRA-MPS3 quantity is by default 1. For the amplifiers and the PRA-ES8P2S the total quantity is calculated in columns M, N and O.</t>
  </si>
  <si>
    <t>Otherwise the required power for the MPS will be already visible because the MPS is by default set to 1.</t>
  </si>
  <si>
    <t>Column E = battery current in Ah for the alarm state. Multiplies the calculated values from column K with the evacuation time from cell F19 of the INFO tab. The result is divided by 1000 to convert mA to A</t>
  </si>
  <si>
    <t>Column D = battery current in Ah for the quiescent state. Multiplies the calculated values from column J with the quiescent time from cell F17 of the INFO tab. The result is divided by 1000 to convert mA to A</t>
  </si>
  <si>
    <t>Translation</t>
  </si>
  <si>
    <t>Contains all translations:</t>
  </si>
  <si>
    <t>Column B =  the selected language from the README tab. The actaul text will be copied from the next columns where the translation of the specific language is avaialble.</t>
  </si>
  <si>
    <t>Column C onward =  translations per language</t>
  </si>
  <si>
    <t>Colors</t>
  </si>
  <si>
    <t>Contains the used colors in this tool according to the Bosch style guide.</t>
  </si>
  <si>
    <t>Hinweis: Bitte beachten Sie den maximalen Entladestrom der Batterie, da dieser je nach Batterietyp stark variieren kann.</t>
  </si>
  <si>
    <t>Note spéciale: Le courant maximum de décharge de batterie doit être verifié car il varie fortement d'un type de batterie à l'autre.</t>
  </si>
  <si>
    <t>Nota speciale: La massima corrente di scarica della batteria deve essere osservata considerando che varia notevolmente tra i diversi tipi di batteria.</t>
  </si>
  <si>
    <t>Speciale opmerking: Neem de maximale accu ontladingsstroom in acht aangezien deze aanzienlijk varieert tussen verschillende type accu's.</t>
  </si>
  <si>
    <t>特别注意：应注意电池的最大放电电流，因为不同类型的电池具有很大的差异。</t>
  </si>
  <si>
    <r>
      <rPr>
        <sz val="9"/>
        <color theme="1"/>
        <rFont val="宋体"/>
        <family val="3"/>
        <charset val="134"/>
      </rPr>
      <t>该工具可以计算出</t>
    </r>
    <r>
      <rPr>
        <sz val="9"/>
        <color theme="1"/>
        <rFont val="Arial"/>
        <family val="2"/>
      </rPr>
      <t>PRAESENSA</t>
    </r>
    <r>
      <rPr>
        <sz val="9"/>
        <color theme="1"/>
        <rFont val="宋体"/>
        <family val="3"/>
        <charset val="134"/>
      </rPr>
      <t>系统的功率需求。它最多可以计算</t>
    </r>
    <r>
      <rPr>
        <sz val="9"/>
        <color theme="1"/>
        <rFont val="Arial"/>
        <family val="2"/>
      </rPr>
      <t>6</t>
    </r>
    <r>
      <rPr>
        <sz val="9"/>
        <color theme="1"/>
        <rFont val="宋体"/>
        <family val="3"/>
        <charset val="134"/>
      </rPr>
      <t>个群组，一个群组包含一台</t>
    </r>
    <r>
      <rPr>
        <sz val="9"/>
        <color theme="1"/>
        <rFont val="Arial"/>
        <family val="2"/>
      </rPr>
      <t>PRA-MPS3</t>
    </r>
    <r>
      <rPr>
        <sz val="9"/>
        <color theme="1"/>
        <rFont val="宋体"/>
        <family val="3"/>
        <charset val="134"/>
      </rPr>
      <t>和由其供电的相关设备。
在计算电池容量时使用安全系数来补偿电池品牌和类型的公差。另外，需要检查所计算的电池类型对机柜空间的要求。对于每增加一个机柜，必须创建一个新的计算表。</t>
    </r>
  </si>
  <si>
    <t>Questo strumento calcola i requisiti di alimentazione per un sistema PRAESENSA. Calcola fino a 6 cluster. Un cluster è composto da un PRA-MPS3 e dai dispositivi collegati da alimentare. Utilizzare il fattore di sicurezza nel calcolo della capacità della batteria per compensare le tolleranze di marche e tipi di batterie. Controllare anche i requisiti di spazio su rack per i tipi di batteria calcolati. Per ogni rack aggiuntivo è necessario effettuare un nuovo calcolo.</t>
  </si>
  <si>
    <t>Il Power Calculator serve solo come strumento di supporto. Non può sostituire la consulenza professionale di esperti tecnici. Per ulteriori dettagli, il nostro team di vendita e assistenza sarà lieto di aiutarvi. Bosch non garantisce che lo strumento soddisferà qualsiasi requisito specifico o generale dell'utente e declina qualsiasi garanzia di idoneità per uno scopo specifico. Nella misura consentita dalla legge, Bosch declina qualsiasi responsabilità per eventuali perdite, danni o altre conseguenze derivanti dall'uso dello strumento.</t>
  </si>
  <si>
    <t>Veiligheidsfactor (tolerantie, temperatuur)</t>
  </si>
  <si>
    <t xml:space="preserve">De Power calculator dient alleen als ondersteuningsinstrument. Het kan professioneel advies van technische experts niet vervangen. Voor meer informatie helpt ons verkoop- en ondersteuningsteam u graag verder. Bosch garandeert niet dat deze tool zal voldoen aan een specifieke of algemene gebruikersvereiste en wijst elke garantie van toepassing voor een specifiek doel af. Voor zover wettelijk toegestaan, aanvaardt Bosch geen enkele aansprakelijkheid voor verlies, schade of andere gevolgen als gevolg van het gebruik van deze tool.
</t>
  </si>
  <si>
    <t>Deze tool berekent de stroomvereisten die nodig zijn voor een PRAESENSA systeem. Er kan een berekening worden gemaakt voor maximaal 6 clusters. Elk cluster bestaat uit een PRA-MPS3 en de aangesloten apparaten die van stroom moeten worden voorzien. Gebruik de veiligheidsfactor bij het berekenen van de accucapaciteit om de toleranties van accumerken en -typen te compenseren. Controleer ook aub de benodigde ruimte in een rek voor de gebruikte accutypes. Voor elk extra rek moet een nieuwe berekening gemaakt worden.</t>
  </si>
  <si>
    <t>Cet outil calcule les besoins en puissances batteries nécessaires pour un système PRAESENSA. Il calcule jusqu'à 6 clusters. Un cluster est composé d'un PRA-MPS3 et des appareils connectés à alimenter. Utilisez le facteur de sécurité dans le calcul de la capacité de la batterie pour compenser les tolérances des marques et types de batteries. Veuillez également vérifier l'espace requis pour les types de batteries calculés. Pour chaque rack supplémentaire, un nouveau calcul doit être effectué.</t>
  </si>
  <si>
    <t>Le calculateur sert en tant qu’outil d'aide au dimensionnement des capacités batteries  . Il ne peut pas remplacer les conseils professionnels d'experts techniques. Pour plus de détails, notre équipe commerciale et technique se fera un plaisir de vous aider. Bosch ne garantit pas que l'outil satisfera à toutes exigences spécifiques ou générales de l'utilisateur et décline toutes garanties d'adéquation à un usage spécifique. Dans la mesure permise par la loi, Bosch décline toute responsabilité pour toute pertes, dommages ou tout autres conséquences résultant de l'utilisation de cet outil.</t>
  </si>
  <si>
    <t>Der PRAESENSA-Powercalculator berechnet den Leistungsbedarf für ein PRAESENSA-System. Es berechnet bis zu 6 Cluster. Ein Cluster besteht aus einem PRA-MPS3 und den angeschlossenen Systemkomponenten, die mit Strom versorgt werden sollen. Verwenden Sie den Sicherheitsfaktor bei der Berechnung der Batteriekapazität, um die Toleranzen von Batterieherstellern und -typen auszugleichen. Bitte überprüfen Sie auch den Platzbedarf im 19“-Rack für die berechneten Batterietypen. Für jedes weitere 19“-Rack muss eine neue Berechnung durchgeführt werden.</t>
  </si>
  <si>
    <t xml:space="preserve">Der PRAESENSA-Powercalculator dient lediglich als unterstützendes Hilfsmittel. Er kann die professionelle Beratung durch technische Experten nicht ersetzen. 
Wir weisen ausdrücklich darauf hin, dass alle Angaben ohne Gewähr sind und jegliche Haftung durch fehlerhafte, unvollständige oder veraltete Informationen durch
Bosch ausgeschlossen sind.
</t>
  </si>
  <si>
    <t>Total heat loss</t>
  </si>
  <si>
    <t>6. Result per cluster is displayed in the INFO tab including heat loss of the complete rack.</t>
  </si>
  <si>
    <t>For more information about battery and heat loss calculation please read the applicable sections in chapter "System composition" of the PRAESENSA Installation manual.</t>
  </si>
  <si>
    <t>Battery max. charging</t>
  </si>
  <si>
    <t xml:space="preserve"> Max. charging current</t>
  </si>
  <si>
    <t>Hoeveel-
heid</t>
  </si>
  <si>
    <t>3rd-Party</t>
  </si>
  <si>
    <t>Drop down menus - dont change!</t>
  </si>
  <si>
    <t>Drop down menus - niet veranderen!</t>
  </si>
  <si>
    <t>Dropdown-Menüs - nicht änderen!</t>
  </si>
  <si>
    <t>Drop down menus - don't change!</t>
  </si>
  <si>
    <t>Drop down menus - ne change pas!</t>
  </si>
  <si>
    <t>Menu a discesa - non cambiare!</t>
  </si>
  <si>
    <t>Column E = battery current in mA as specified in the PRAESENSA manual, see chapter called "Power consumption". For the quiescent state the snooze figures of te amplifiers are applicable. Note that for the 3rd-Party the values are taken from the input in the CLUSTER_x tab.</t>
  </si>
  <si>
    <t>3rd-Party (on 24V output)</t>
  </si>
  <si>
    <t>3rd-Party 1 (on 48V output)</t>
  </si>
  <si>
    <t>3rd-Party 2 (on 48V output)</t>
  </si>
  <si>
    <t>3rd-Party 3 (on 48V output)</t>
  </si>
  <si>
    <t>3rd-Party  (on 24V output)</t>
  </si>
  <si>
    <t>Active (idle)</t>
  </si>
  <si>
    <t>Call station</t>
  </si>
  <si>
    <t>Sprechstelle</t>
  </si>
  <si>
    <t>Pupitre</t>
  </si>
  <si>
    <t>Stazione di chiamata</t>
  </si>
  <si>
    <t>PRA-CSLx</t>
  </si>
  <si>
    <t>BOSCH 1</t>
  </si>
  <si>
    <t>Max. current [mA]</t>
  </si>
  <si>
    <t>Column G = total mains curent in mA @ 230 V per device. Note that for PoE load of the PRA-ES8P2S the mains current per device is not calculated because it depends on the actual load per device. For the amplifiers use the maximum current of the PRA-AD608 for both amplifiers at 600 W lsp load.</t>
  </si>
  <si>
    <t>Condition: bulk charge - Vmains = 230Vac</t>
  </si>
  <si>
    <t>Configuration</t>
  </si>
  <si>
    <t>MPS3 nothing connected</t>
  </si>
  <si>
    <t>SCL connected to MPS3, SCL uses 5 ethernetports,the ethernetports are connected from the SCL to the 2xAD608, 1xAD604,CS and PC. The amplifiers and CS are powered externally</t>
  </si>
  <si>
    <t>1 x CS + 4 x CSE &amp; all leds enabled from all CSE. CS is powered with MPS3 with POE. Only one ETH connections of the MPS active</t>
  </si>
  <si>
    <t>Switch to MPS with no PoE load connected</t>
  </si>
  <si>
    <t>1 x CS + 4 x CSE &amp; all leds enabled from all CSE. CS is powered with POE from switch. Switch is powered by 48V output from MPS3</t>
  </si>
  <si>
    <t>150Wrms on 8 channels with 133Ω load &amp; normal mode, Pink Noise as input*, both Eth with SCL connected, which is externally supplied</t>
  </si>
  <si>
    <t>MPS3 delivers power to 2xAD608, 1xAD604, 2xCS and SCL. All 48V outputs are enabled and all etherports are used. Each AD608/4 delivers 150Wrms output power and has pink noise as input*</t>
  </si>
  <si>
    <t>Revision information</t>
  </si>
  <si>
    <t>Total loudspeaker load [W]</t>
  </si>
  <si>
    <t>Maximum current @24V [mA]</t>
  </si>
  <si>
    <t>Time in quiescent condition</t>
  </si>
  <si>
    <t>Temps en condition de repos</t>
  </si>
  <si>
    <t>Tempo in condizioni di riposo</t>
  </si>
  <si>
    <t>Tijd in rust toestand</t>
  </si>
  <si>
    <t>Time in evacuation condition</t>
  </si>
  <si>
    <t>疏散时间</t>
  </si>
  <si>
    <t>Temps en condition d'évacuation</t>
  </si>
  <si>
    <t>Tempo in condizioni di evacuazione</t>
  </si>
  <si>
    <t>Tijd in evacuatie toestand</t>
  </si>
  <si>
    <t>(Dissipation calorifique à l'intérieur du rack)</t>
  </si>
  <si>
    <t>Assorbimento di corrente a 230 V CA (durante l'allarme e la carica complessiva)</t>
  </si>
  <si>
    <t>Assorbimento di corrente a 115 V CA (durante l'allarme e la carica complessiva)</t>
  </si>
  <si>
    <t>Erforderliche Batteriekapazität inkl. Sicherheitsfaktor (Minimum 100 Ah - Maximum 230 Ah)</t>
  </si>
  <si>
    <t>Capacité batterie requise incluant la marge de sécurité (minimum 100 Ah - maximum 230 Ah)</t>
  </si>
  <si>
    <t>Capacità della batteria richiesta incl. fattore di sicurezza (minimo 100 Ah - massimo 230 Ah)</t>
  </si>
  <si>
    <t>Active Ethernet ports on MPS [#]</t>
  </si>
  <si>
    <t>Active SFP port on MPS [#]</t>
  </si>
  <si>
    <t>Active Ethernet ports on system controller [#]</t>
  </si>
  <si>
    <t>Active Ethernet ports on amplifier [#]</t>
  </si>
  <si>
    <t>Active Ethernet ports on switch [#]</t>
  </si>
  <si>
    <t>Active SFP ports on switch [#]</t>
  </si>
  <si>
    <t>Current in quiescent mode @48V [mA]</t>
  </si>
  <si>
    <t>Current during speech @48V [mA]</t>
  </si>
  <si>
    <t>Current during alarm @48V [mA]</t>
  </si>
  <si>
    <t>PRA-CSLD [#]</t>
  </si>
  <si>
    <t>PRA-CSLW [#]</t>
  </si>
  <si>
    <t>PRA-CSE [#]</t>
  </si>
  <si>
    <t>Active PoE ports (total of all call stations) [#]</t>
  </si>
  <si>
    <t>Call stations with class Emergency [#]</t>
  </si>
  <si>
    <t>Aktive Ethernet-Ports der MPS [#]</t>
  </si>
  <si>
    <t>Aktive SFP-Ports der MPS [#]</t>
  </si>
  <si>
    <t>Aktive Ethernet-Ports des Systemcontrollers [#]</t>
  </si>
  <si>
    <t>Aktive Ethernet-Ports des Verstärkers [#]</t>
  </si>
  <si>
    <t>Aktive Ethernet-Ports des Switch [#]</t>
  </si>
  <si>
    <t>Aktive SFP-Ports des Switch [#]</t>
  </si>
  <si>
    <t>Aktive PoE-Ports (Summe aller Sprechstellen) [#]</t>
  </si>
  <si>
    <t>Alarmierungsrelevante Sprechstelle(n) [#]</t>
  </si>
  <si>
    <t>Port Ethernet actif [#]</t>
  </si>
  <si>
    <t>Port SFP actif [#]</t>
  </si>
  <si>
    <t>Ports Ethernet actifs [#]</t>
  </si>
  <si>
    <t>Ports SFP actifs [#]</t>
  </si>
  <si>
    <t>Extension pupitre [#]</t>
  </si>
  <si>
    <t>Ports PoE actifs (total des pupitres) [#]</t>
  </si>
  <si>
    <t>Porta Ethernet attive [#]</t>
  </si>
  <si>
    <t>Porta SFP attive [#]</t>
  </si>
  <si>
    <t>Porte Ethernet attive [#]</t>
  </si>
  <si>
    <t>Porte SFP attive [#]</t>
  </si>
  <si>
    <t>Actieve Ethernet poorten op MPS [#]</t>
  </si>
  <si>
    <t>Actieve SFP poort op MPS [#]</t>
  </si>
  <si>
    <t>Actieve Ethernet poorten op systeemcontroller [#]</t>
  </si>
  <si>
    <t>Actieve Ethernet poorten op versterker [#]</t>
  </si>
  <si>
    <t>Actieve Ethernet poorten op switch [#]</t>
  </si>
  <si>
    <t>Actieve SFP poorten op switch [#]</t>
  </si>
  <si>
    <t>多功能电源上已使用的以太网接口 [#]</t>
  </si>
  <si>
    <r>
      <rPr>
        <sz val="9"/>
        <color theme="1"/>
        <rFont val="宋体"/>
        <family val="3"/>
        <charset val="134"/>
      </rPr>
      <t>多功能电源上已使用的</t>
    </r>
    <r>
      <rPr>
        <sz val="9"/>
        <color theme="1"/>
        <rFont val="Arial"/>
        <family val="2"/>
      </rPr>
      <t>SFP</t>
    </r>
    <r>
      <rPr>
        <sz val="9"/>
        <color theme="1"/>
        <rFont val="宋体"/>
        <family val="3"/>
        <charset val="134"/>
      </rPr>
      <t>接口 [#]</t>
    </r>
  </si>
  <si>
    <t>系统控制器上已使用的以太网接口 [#]</t>
  </si>
  <si>
    <t>功放上已启用的以太网接口 [#]</t>
  </si>
  <si>
    <t>交换机上已启用的以太网接口 [#]</t>
  </si>
  <si>
    <r>
      <rPr>
        <sz val="9"/>
        <color theme="1"/>
        <rFont val="宋体"/>
        <family val="3"/>
        <charset val="134"/>
      </rPr>
      <t>交换机上已启用的</t>
    </r>
    <r>
      <rPr>
        <sz val="9"/>
        <color theme="1"/>
        <rFont val="Arial"/>
        <family val="2"/>
      </rPr>
      <t>SFP</t>
    </r>
    <r>
      <rPr>
        <sz val="9"/>
        <color theme="1"/>
        <rFont val="宋体"/>
        <family val="3"/>
        <charset val="134"/>
      </rPr>
      <t>接口 [#]</t>
    </r>
  </si>
  <si>
    <r>
      <rPr>
        <sz val="9"/>
        <color theme="1"/>
        <rFont val="宋体"/>
        <family val="3"/>
        <charset val="134"/>
      </rPr>
      <t>已启用的</t>
    </r>
    <r>
      <rPr>
        <sz val="9"/>
        <color theme="1"/>
        <rFont val="Arial"/>
        <family val="2"/>
      </rPr>
      <t>PoE</t>
    </r>
    <r>
      <rPr>
        <sz val="9"/>
        <color theme="1"/>
        <rFont val="宋体"/>
        <family val="3"/>
        <charset val="134"/>
      </rPr>
      <t>接口</t>
    </r>
    <r>
      <rPr>
        <sz val="9"/>
        <color theme="1"/>
        <rFont val="Arial"/>
        <family val="2"/>
      </rPr>
      <t xml:space="preserve"> (</t>
    </r>
    <r>
      <rPr>
        <sz val="9"/>
        <color theme="1"/>
        <rFont val="宋体"/>
        <family val="3"/>
        <charset val="134"/>
      </rPr>
      <t>所有呼叫站总计</t>
    </r>
    <r>
      <rPr>
        <sz val="9"/>
        <color theme="1"/>
        <rFont val="Arial"/>
        <family val="2"/>
      </rPr>
      <t>) [#]</t>
    </r>
  </si>
  <si>
    <t>配置为紧急呼叫站的数量 [#]</t>
  </si>
  <si>
    <t>Maximaler Strom @24V [mA]</t>
  </si>
  <si>
    <t>Courant maximumt @24V [mA]</t>
  </si>
  <si>
    <t>Corrente massima  @24V [mA]</t>
  </si>
  <si>
    <t>Maximale stroom @24V [mA]</t>
  </si>
  <si>
    <t>最大电流 @24V [mA]</t>
  </si>
  <si>
    <t>Strom im Ruhezustand @48V [mA]</t>
  </si>
  <si>
    <t>Courant de veille @48V [mA]</t>
  </si>
  <si>
    <t>Corrente nel modo inattivo @48V [mA]</t>
  </si>
  <si>
    <t>Stroom in rust toestand @48V [mA]</t>
  </si>
  <si>
    <t>静态模式下的电流 @48V [mA]</t>
  </si>
  <si>
    <t>Strom während Durchsage @48V [mA]</t>
  </si>
  <si>
    <t>Courant diffusion vocale @48V [mA]</t>
  </si>
  <si>
    <t>Corrente durante la chiamata @48V [mA]</t>
  </si>
  <si>
    <t>Stroom tijdens spraak @48V [mA]</t>
  </si>
  <si>
    <t>语音播报时的电流 @48V [mA]</t>
  </si>
  <si>
    <t>Strom während Alarmierung @48V [mA]</t>
  </si>
  <si>
    <t>Courant diffusion alarme @48V [mA]</t>
  </si>
  <si>
    <t>Corrente durante l'allarme @48V [mA]</t>
  </si>
  <si>
    <t>Stroom tijdens alarm @48V [mA]</t>
  </si>
  <si>
    <t>报警时的电流 @48V [mA]</t>
  </si>
  <si>
    <t>Stazioni di chiamata con opzione allarme [#]</t>
  </si>
  <si>
    <t>Pupitre avec option d'alarme [#]</t>
  </si>
  <si>
    <t>Required battery capacity including safety factor (minimum 100 Ah - maximum 230 Ah)</t>
  </si>
  <si>
    <t>Vereiste accu capaciteit inclusief veiligheidsmarge (minimaal 100 Ah - maximaal 230 Ah)</t>
  </si>
  <si>
    <t>Mains current draw at 230 VAC (during alarm and bulk charging)</t>
  </si>
  <si>
    <t>Mains current draw at 115 VAC (during alarm and bulk charging)</t>
  </si>
  <si>
    <t>Netzstromaufnahme @ 115 VAC (bei Alarmierung und Hauptladung)</t>
  </si>
  <si>
    <t>Courant secteur sur 115 VAC (durant alarme et charge forte)</t>
  </si>
  <si>
    <t>Stroomopname uit lichtnet - 115 VAC (tijdens alarm en bulk laden)</t>
  </si>
  <si>
    <t>Netzstromaufnahme @ 230 VAC (bei Alarmierung und Hauptladung)</t>
  </si>
  <si>
    <t>Courant secteur sur 230 VAC (durant alarme et charge forte)</t>
  </si>
  <si>
    <t>Stroomopname uit lichtnet - 230 VAC (tijdens alarm en bulk laden)</t>
  </si>
  <si>
    <t>(heat dissipation inside the rack)*</t>
  </si>
  <si>
    <t>* Excluding call stations and 3rd party devices</t>
  </si>
  <si>
    <t>Oproeppost</t>
  </si>
  <si>
    <t>Bureaublad oproeppost</t>
  </si>
  <si>
    <t>Wandmontage oproeppost</t>
  </si>
  <si>
    <t>Oproeppost extensie</t>
  </si>
  <si>
    <t>Actieve PoE poorten (totaal van alle oproepposten) [#]</t>
  </si>
  <si>
    <t>Oproeppost met alarm optie [#]</t>
  </si>
  <si>
    <t>Voeg minstens 1 oproeppost toe</t>
  </si>
  <si>
    <t>Maximale aantal extensies per oproeppost is 4.</t>
  </si>
  <si>
    <t>Minimale hoeveelheid PoE poorten per oproeppost is 1.</t>
  </si>
  <si>
    <t>Maximale hoeveelheid PoE poorten per oproeppost is 2.</t>
  </si>
  <si>
    <t>Alarm optie overschrijdt aantal oproepposten.</t>
  </si>
  <si>
    <t>* Exklusiv Sprechstelle und Geräte von Drittanbietern</t>
  </si>
  <si>
    <t>* À l'exclusion des pupitres et des appareils tiers</t>
  </si>
  <si>
    <t>* Exclusief oproepposten en apparaten van derden</t>
  </si>
  <si>
    <t>* 不包括呼叫站和第三方设备</t>
  </si>
  <si>
    <t>Leerlauf</t>
  </si>
  <si>
    <t>Inactif</t>
  </si>
  <si>
    <t>Pleine 
puissance</t>
  </si>
  <si>
    <t>Inattivo</t>
  </si>
  <si>
    <t>Potenza 
massima</t>
  </si>
  <si>
    <t>Porte PoE attive (totale delle stazione di chiamata) [#]</t>
  </si>
  <si>
    <t>Inactief</t>
  </si>
  <si>
    <t>Vol 
vermogen</t>
  </si>
  <si>
    <t>Idle</t>
  </si>
  <si>
    <t>Full 
power</t>
  </si>
  <si>
    <t>V1.1</t>
  </si>
  <si>
    <t>待机时间</t>
    <phoneticPr fontId="72" type="noConversion"/>
  </si>
  <si>
    <t>状态监测</t>
    <phoneticPr fontId="0" type="noConversion"/>
  </si>
  <si>
    <t>紧急呼叫站的数量超过了呼叫站的总数</t>
    <phoneticPr fontId="0" type="noConversion"/>
  </si>
  <si>
    <t>免责条款：</t>
    <phoneticPr fontId="0" type="noConversion"/>
  </si>
  <si>
    <t>功率计算器仅作为一个支持工具，不能代替技术专家的专业建议。如需了解更多详情，我们的销售和技术支持团队将很乐意为您提供帮助。博世不保证该工具能满足任何特定或一般用户的要求，也不保证该工具适用于某个特定用途。在法律允许的范围内，博世不承担任何因使用该工具而导致的任何损失、损坏或其他后果。</t>
    <phoneticPr fontId="66" type="noConversion"/>
  </si>
  <si>
    <r>
      <rPr>
        <sz val="9"/>
        <color theme="1"/>
        <rFont val="宋体"/>
        <family val="3"/>
        <charset val="134"/>
      </rPr>
      <t>所需的电池容量，包含安全系数</t>
    </r>
    <r>
      <rPr>
        <sz val="9"/>
        <color theme="1"/>
        <rFont val="Arial"/>
        <family val="2"/>
      </rPr>
      <t xml:space="preserve"> (</t>
    </r>
    <r>
      <rPr>
        <sz val="9"/>
        <color theme="1"/>
        <rFont val="宋体"/>
        <family val="3"/>
        <charset val="134"/>
      </rPr>
      <t>最小</t>
    </r>
    <r>
      <rPr>
        <sz val="9"/>
        <color theme="1"/>
        <rFont val="Arial"/>
        <family val="2"/>
      </rPr>
      <t xml:space="preserve">100 Ah - </t>
    </r>
    <r>
      <rPr>
        <sz val="9"/>
        <color theme="1"/>
        <rFont val="宋体"/>
        <family val="3"/>
        <charset val="134"/>
      </rPr>
      <t>最大</t>
    </r>
    <r>
      <rPr>
        <sz val="9"/>
        <color theme="1"/>
        <rFont val="Arial"/>
        <family val="2"/>
      </rPr>
      <t>230 Ah)</t>
    </r>
  </si>
  <si>
    <t>最大电池电流 (请复核电池的技术规格书)</t>
    <phoneticPr fontId="0" type="noConversion"/>
  </si>
  <si>
    <r>
      <rPr>
        <sz val="9"/>
        <color theme="1"/>
        <rFont val="宋体"/>
        <family val="3"/>
        <charset val="134"/>
      </rPr>
      <t>市电电流消耗</t>
    </r>
    <r>
      <rPr>
        <sz val="9"/>
        <color theme="1"/>
        <rFont val="Arial"/>
        <family val="2"/>
      </rPr>
      <t xml:space="preserve"> 230 VAC (</t>
    </r>
    <r>
      <rPr>
        <sz val="9"/>
        <color theme="1"/>
        <rFont val="宋体"/>
        <family val="3"/>
        <charset val="134"/>
      </rPr>
      <t>在报警和高速充电期间</t>
    </r>
    <r>
      <rPr>
        <sz val="9"/>
        <color theme="1"/>
        <rFont val="Arial"/>
        <family val="2"/>
      </rPr>
      <t>)</t>
    </r>
  </si>
  <si>
    <r>
      <rPr>
        <sz val="9"/>
        <color theme="1"/>
        <rFont val="宋体"/>
        <family val="3"/>
        <charset val="134"/>
      </rPr>
      <t>市电电流消耗</t>
    </r>
    <r>
      <rPr>
        <sz val="9"/>
        <color theme="1"/>
        <rFont val="Arial"/>
        <family val="2"/>
      </rPr>
      <t xml:space="preserve"> 115 VAC (</t>
    </r>
    <r>
      <rPr>
        <sz val="9"/>
        <color theme="1"/>
        <rFont val="宋体"/>
        <family val="3"/>
        <charset val="134"/>
      </rPr>
      <t>在报警和高速充电期间</t>
    </r>
    <r>
      <rPr>
        <sz val="9"/>
        <color theme="1"/>
        <rFont val="Arial"/>
        <family val="2"/>
      </rPr>
      <t>)</t>
    </r>
  </si>
  <si>
    <t>总热损耗</t>
    <phoneticPr fontId="0" type="noConversion"/>
  </si>
  <si>
    <r>
      <t>(</t>
    </r>
    <r>
      <rPr>
        <sz val="9"/>
        <color theme="1"/>
        <rFont val="宋体"/>
        <family val="3"/>
        <charset val="134"/>
      </rPr>
      <t>机架内部的散热</t>
    </r>
    <r>
      <rPr>
        <sz val="9"/>
        <color theme="1"/>
        <rFont val="Arial"/>
        <family val="2"/>
      </rPr>
      <t>)*</t>
    </r>
  </si>
  <si>
    <t>待机时</t>
    <phoneticPr fontId="72" type="noConversion"/>
  </si>
  <si>
    <t>功放的总功率损耗</t>
    <phoneticPr fontId="0" type="noConversion"/>
  </si>
  <si>
    <t>使用说明</t>
    <phoneticPr fontId="0" type="noConversion"/>
  </si>
  <si>
    <t>术语表</t>
    <phoneticPr fontId="0" type="noConversion"/>
  </si>
  <si>
    <t>当系统用于播放语音信息时，即实时人工语音或者预录语音</t>
    <phoneticPr fontId="0" type="noConversion"/>
  </si>
  <si>
    <t>在一个报警周期内，报警音所占的时长百分比。例如80%表示在一个周期内，80%的时长能听到报警音，剩余20%的时长是无声状态</t>
    <phoneticPr fontId="0" type="noConversion"/>
  </si>
  <si>
    <t>额外的电池容量用于补偿电池老化和低温工作，通常10%用于补偿衰减的容量，20%用于补偿快速放电带来的影响</t>
    <phoneticPr fontId="0" type="noConversion"/>
  </si>
  <si>
    <t xml:space="preserve">V1.0  </t>
  </si>
  <si>
    <t>• Updated Chinese translation.</t>
  </si>
  <si>
    <t>• Corrected mains current calculation at cell H68 in the CALC_x tabs. Value will be zero when nothing is selected.</t>
  </si>
  <si>
    <t>• First release</t>
  </si>
  <si>
    <t xml:space="preserve">语言  /  Sprache  /  Language  /  Langue  /  Lingua  /  Taal </t>
  </si>
  <si>
    <t>• Removed external link.</t>
  </si>
  <si>
    <t>V1.2</t>
  </si>
  <si>
    <t>• Updated amplifier power consumption and heat loss, see red figures in the tables below. Changes are marked yellow in the CALC_x tabs.</t>
  </si>
  <si>
    <t>Yellow marked cells are updated in v1.2</t>
  </si>
  <si>
    <t>Password: Bosch-EIN</t>
  </si>
  <si>
    <t>kcal/h</t>
  </si>
  <si>
    <t xml:space="preserve">• Added kcal/h in the heat loss calculation </t>
  </si>
  <si>
    <t xml:space="preserve">• Added low power in the heat loss calculation </t>
  </si>
  <si>
    <t>Low
power</t>
  </si>
  <si>
    <t>全功率 
运行时</t>
  </si>
  <si>
    <t>Low 
power</t>
  </si>
  <si>
    <t>Bas 
puissance</t>
  </si>
  <si>
    <t>Potenza 
bassa</t>
  </si>
  <si>
    <t>Laag 
vermogen</t>
  </si>
  <si>
    <t>Niedrige 
Leistung</t>
  </si>
  <si>
    <t>Volle 
Leistung</t>
  </si>
  <si>
    <t>Active (low)</t>
  </si>
  <si>
    <t>Active (full)</t>
  </si>
  <si>
    <t>The current at 230 V AC from all devices is added up and a correction factor is applied. See CALC_x for details</t>
  </si>
  <si>
    <t>The current at 230 V AC from all devices is added up, multiplied by 2 and a correction factor is applied. See CALC_x for details</t>
  </si>
  <si>
    <t>• Corrected mains current calculation in CLUSTER tabs because it used H67 from the CALC tabs instead of H68 (was already OK in INFO tab) and updated mains current for amplifiers (Q15 and Q18)</t>
  </si>
  <si>
    <t>Row 48-49 = names of all devices</t>
  </si>
  <si>
    <t>Row 50-51 = names of all devices</t>
  </si>
  <si>
    <t>Row 42-43 = header</t>
  </si>
  <si>
    <t>Row 44-45 = column names for idle, low power and full power mode</t>
  </si>
  <si>
    <t>For 3rd party devices 15% of the power is calculated as heat loss.</t>
  </si>
  <si>
    <t>Row 46-47 = power from battery for each mode (see manual chapter 5.4.3 Power consumption). Note that for the PRA-ES8P2S PoE load (H24), the call stations (H29-H33) and 3rd party devices (J13, J25-J27) 15% of the power is calculated as heat loss.</t>
  </si>
  <si>
    <t>低功率
运行时</t>
  </si>
  <si>
    <t>USED:</t>
  </si>
  <si>
    <t>Utilisé:</t>
  </si>
  <si>
    <t>Utilizzato:</t>
  </si>
  <si>
    <t>Gebruikt:</t>
  </si>
  <si>
    <t>Used:</t>
  </si>
  <si>
    <t>Quantity check MPS</t>
  </si>
  <si>
    <t>Quantity check CSLx</t>
  </si>
  <si>
    <t>MPS total:</t>
  </si>
  <si>
    <t>CSLx total:</t>
  </si>
  <si>
    <t>There are three columns below the cluster header:</t>
  </si>
  <si>
    <t>There are 6 cluster tabs. On the left side the cluster header and the option to indicate if the cluster is used yes or no. When yes is selected two more options will appear below the header. The first one to use an MPS yes or no and the second one to use the call station yes or no..</t>
  </si>
  <si>
    <t>1. Description: description of the used device starting with the MPS. Below that the 4 outputs of the MPS3 and the call stations. These become visible when the option Used:  YES for the MPS and call station are selected.</t>
  </si>
  <si>
    <t xml:space="preserve">3. In this column the user must select YES or NO for the MPS and Call station. When YES is selected all avaialble devices become visible and the user must enter the amount used per device via the dropdown. The list is specified by "Data Validation". When the entry is wrong an ERROR alert will pop up. </t>
  </si>
  <si>
    <r>
      <rPr>
        <u/>
        <sz val="10"/>
        <color theme="1"/>
        <rFont val="Arial"/>
        <family val="2"/>
      </rPr>
      <t xml:space="preserve">Column J42 - M52 </t>
    </r>
    <r>
      <rPr>
        <sz val="10"/>
        <color theme="1"/>
        <rFont val="Arial"/>
        <family val="2"/>
      </rPr>
      <t xml:space="preserve">contain the heat loss calculations. Only the rack mounted devices take part in the heat loss calculation. When only the call station section is used the heat loss will be zero. Once the MPS is also selected the heat loss of the power required for the call stations will be added. </t>
    </r>
  </si>
  <si>
    <t xml:space="preserve">• Changed notification text at call station extension, PoE port and emergency class to "Add at least one call station" once you have selected a call station with any of these options and afterwards you set the amount of call stations to zero. </t>
  </si>
  <si>
    <t>PRA-ANS</t>
  </si>
  <si>
    <t xml:space="preserve"> PRA-ANS</t>
  </si>
  <si>
    <t>Ambient noise sensor</t>
  </si>
  <si>
    <t>Active PRA-ANS PoE ports on MPS and switch [#]</t>
  </si>
  <si>
    <t>• Added ANS also with option to use it yes or no</t>
  </si>
  <si>
    <t>• Added the option per cluster to make a choice if you use that cluster yes or no and also the choice, when YES is selected for a cluster, if you want to use the call station(s) yes or no.</t>
  </si>
  <si>
    <t>Actieve PRA-ANS PoE poorten op MPS en switch [#]</t>
  </si>
  <si>
    <t>Capteur de bruit ambiant</t>
  </si>
  <si>
    <t>Ports PoE actifs des MPS et switchs pour les PRA-ANS</t>
  </si>
  <si>
    <t>Meetmicrofoon voor omgevingsgeluid</t>
  </si>
  <si>
    <t>Sensore di rumore ambiente</t>
  </si>
  <si>
    <t>Porte PoE PNA-ANS attive su MPS e switch [#]</t>
  </si>
  <si>
    <t>环境噪声传感器</t>
  </si>
  <si>
    <t>多功能电源和交换机上已启用的PRA-ANS PoE接口 [#]</t>
  </si>
  <si>
    <t>Umgebungsgeräuschsensor</t>
  </si>
  <si>
    <t>Aktive PRA-ANS PoE-ports an MPS und Switch [#]</t>
  </si>
  <si>
    <t>• Second update amplifier power consumption and heat loss, see shaded red figures in the tables below. Changes are marked green in the CALC_x tabs.</t>
  </si>
  <si>
    <t>* Escluse le stazioni di chiamata e i dispositivi di terze parti</t>
  </si>
  <si>
    <t>4. Selezionare il tab INFO (sotto) e digitare la data e il nome del progetto.</t>
  </si>
  <si>
    <t>5. Selezionare per ogni cluster il relativo tab in basso e inserire i dati richiesti.</t>
  </si>
  <si>
    <t>6. I risultati per cluster sono visualizzati nel tab INFO, inclusa la dissipazione di calore del rack completo.</t>
  </si>
  <si>
    <t>• Added one decimal in the quiescent condition time (INFO tab)</t>
  </si>
  <si>
    <t>PoE port(s) available without ANS</t>
  </si>
  <si>
    <t xml:space="preserve">PoE port(s) minimal required </t>
  </si>
  <si>
    <t>PoE port(s) available with ANS</t>
  </si>
  <si>
    <t>• Updated check for avaialble PoE ports for call stations and ANS</t>
  </si>
  <si>
    <t>This tool is designed for the calculation of the battery power required for a PRAESENSA system wit a maximum of 6 MPS's. It also calculates the requied mains current and power loss / heat loss.</t>
  </si>
  <si>
    <t>Aktiv:</t>
  </si>
  <si>
    <t>Zusätzliche PoE-Ports notwendig (z.B. Switch hinzufügen).</t>
  </si>
  <si>
    <t>Max. Anzahl der Erweiterungen pro Sprechstelle ist 4.</t>
  </si>
  <si>
    <t>Es gibt mehr Notfallsprechstellen als verfügbare Sprechstellen.</t>
  </si>
  <si>
    <t>PRA-IM16C8</t>
  </si>
  <si>
    <t>Control interface module</t>
  </si>
  <si>
    <t>Active PRA-IM16C8 PoE ports on MPS and switch [#]</t>
  </si>
  <si>
    <t>多功能电源和交换机上已启用的PRA-IM16C8 PoE接口 [#]</t>
  </si>
  <si>
    <t>Aktive PRA-IM16C8 PoE-ports an MPS und Switch [#]</t>
  </si>
  <si>
    <t>Ports PoE actifs des MPS et switchs pour les PRA-IM16C8</t>
  </si>
  <si>
    <t>Porte PoE PNA-IM16C8 attive su MPS e switch [#]</t>
  </si>
  <si>
    <t>Actieve PRA-IM16C8 PoE poorten op MPS en switch [#]</t>
  </si>
  <si>
    <t>PRA-SCx</t>
  </si>
  <si>
    <t>PRA-WCP-xx</t>
  </si>
  <si>
    <t>Active PRA-WCP-xx PoE ports on MPS and switch [#]</t>
  </si>
  <si>
    <t>多功能电源和交换机上已启用的PRA-WCP-xx PoE接口 [#]</t>
  </si>
  <si>
    <t>Aktive PRA-WCP-xx PoE-ports an MPS und Switch [#]</t>
  </si>
  <si>
    <t>Ports PoE actifs des MPS et switchs pour les PRA-WCP-xx</t>
  </si>
  <si>
    <t>Porte PoE PNA-WCP-xx attive su MPS e switch [#]</t>
  </si>
  <si>
    <t>Actieve PRA-WCP-xx PoE poorten op MPS en switch [#]</t>
  </si>
  <si>
    <t>SCx Ethernet port</t>
  </si>
  <si>
    <t>Wall control panel</t>
  </si>
  <si>
    <t>控制接口模块</t>
  </si>
  <si>
    <t>墙装控制面板</t>
  </si>
  <si>
    <t>Steuerungs-Interfacemodul</t>
  </si>
  <si>
    <t>Wandbedienfeld</t>
  </si>
  <si>
    <t>Module d'interface de contrôle</t>
  </si>
  <si>
    <t>La console murale</t>
  </si>
  <si>
    <t>Modulo di interfaccia di controllo</t>
  </si>
  <si>
    <t>Pannello di controllo</t>
  </si>
  <si>
    <t>Besturingsinterfacemodule</t>
  </si>
  <si>
    <t>Wandpaneel</t>
  </si>
  <si>
    <t>Orange marked cells are updated in v1.3</t>
  </si>
  <si>
    <t xml:space="preserve"> PRA-IM16C8</t>
  </si>
  <si>
    <t>Power consumption of the PRA-IM16C8 is 3.7 W, no sleep mode. Power drain from battery is 4.4 W, when using PoE from MPS3 or Ethernet switch powered from battery. Same as with PRA-ANS, 20% extra losses are assumed for DC/DC convertion.
All required power is automatically added to the calculation once a PRA-IM16C8 is added.
The number of used and available PoE ports either from MPS3 or ES8P2S is automatically handled by the tool.</t>
  </si>
  <si>
    <t xml:space="preserve"> PRA-WCP-xx</t>
  </si>
  <si>
    <t>Power consumption of the PRA-WCP is 1.3 W, no sleep mode. Power drain from battery is 1.6 W, when using PoE from MPS3 or Ethernet switch powered from battery. Same as with PRA-ANS, 20% extra losses are assumed for DC/DC convertion.
All required power is automatically added to the calculation once a PRA-WCP is added.
The number of used and available PoE ports either from MPS3 or ES8P2S is automatically handled by the tool.</t>
  </si>
  <si>
    <t>V1.3</t>
  </si>
  <si>
    <t>• Added PRA-IM16C8 and PRA-WCP-xx (EU and US versions) to the equipment list</t>
  </si>
  <si>
    <t>• Corrected some discovered ommissions in the CALC_x worksheet formulae (some non critical total values had omitted PRA-ANS numbers)</t>
  </si>
  <si>
    <t xml:space="preserve">Technical description </t>
  </si>
  <si>
    <r>
      <t xml:space="preserve">Power consumption of the PRA-ANS is 1.6 W continuously, i.e. there is no sleep mode or so. On average it takes </t>
    </r>
    <r>
      <rPr>
        <b/>
        <sz val="10"/>
        <color theme="1"/>
        <rFont val="Arial"/>
        <family val="2"/>
      </rPr>
      <t>1.9 W</t>
    </r>
    <r>
      <rPr>
        <sz val="10"/>
        <color theme="1"/>
        <rFont val="Arial"/>
        <family val="2"/>
      </rPr>
      <t xml:space="preserve"> from the battery when connected to an Ethernet port with PoE of the MPS3, but also when it is connected to a PoE
port of the switch and the switch is connected to a 48 V output of the MPS3. The approximation assumes that some 20% additional power is needed to compensate for the losses of the PoE DC/DC converter in either the MPS3 or ES8P2S.
When ANS is selcted in the calculator the required power is automatically added. This means that when e.g. PoE ports from the switch are used you don't have to add the required power to the switch (same as for the call station). 
In case all PoE ports on the MPS and ES8P2S are in use a message will pop up: Additional PoE ports are required (add e.g. a switch). In the drop down the avaialble amount of PoE ports will be listed. If there are no PoE ports available the drop down will show the number 0.
The check on avaialble PoE ports is also done for the call stations as follows: when the total amount of call stations reaches the amount of avaialble PoE ports you can't add another CST anymore (each CST requires at least one PoE port). Also when the acitve PoE ports
you want to assign exceeds the amount of available PoE ports this is not possible. In theory 26 PoE ports can be used, 2 from he MPS and 3x8 from the ES8P2S switches.</t>
    </r>
  </si>
  <si>
    <t xml:space="preserve">The entered requirements for quiescent mode and alarm tones are uses in each CALC_x tab, </t>
  </si>
  <si>
    <t>The heat loss calculation is also done by formulas. The total power loss of all amplifiers in the system is calculated. With that figure the total heat loss within the complete rack is calculated.</t>
  </si>
  <si>
    <t>• Changed system controller identificator from PRA-SCL to PRA-SCx to cover the small version (power consumption parameters are identical)</t>
  </si>
  <si>
    <t>Row 43 = sum of column H, J and K without MPS3</t>
  </si>
  <si>
    <t>Cell Q7 = maximum mains current required for charging the battery. Maximum current 9A @ 14.5V. Measurements show that the mains current is higher an therefor a correction of 0.2A is added.</t>
  </si>
  <si>
    <t>Cell Q16 = maximum mains current for a 4 channel amplifier PRA-AD604 (excluding Ethernet ports)</t>
  </si>
  <si>
    <t>Cell Q19 = maximum mains current for a 8 channel amplifier PRA-AD608 (excluding Ethernet ports)</t>
  </si>
  <si>
    <r>
      <rPr>
        <u/>
        <sz val="10"/>
        <color theme="1"/>
        <rFont val="Arial"/>
        <family val="2"/>
      </rPr>
      <t>Range C7 - K40</t>
    </r>
    <r>
      <rPr>
        <sz val="10"/>
        <color theme="1"/>
        <rFont val="Arial"/>
        <family val="2"/>
      </rPr>
      <t xml:space="preserve"> contains the calculation data of all devices:</t>
    </r>
  </si>
  <si>
    <t>Row 42 = sum of column H, J and K. The maximum value of cells J42 and K42 is the maximum battery current.</t>
  </si>
  <si>
    <t>• Updated CALC_x cell references in the description text below to reflect newly added components</t>
  </si>
  <si>
    <t>Cell H45 = selected quantity checks if the user has entered any quantity for a cluster. It is the sum of H10 to H40. When nothing is entered the value will be zero. This is checked in F78 in order to make sure that initially when the user has not entered anything yet all values are zero in the INFO tab.</t>
  </si>
  <si>
    <t>Cells H46 and H 47 = check if all entered values by the user are within the limits. The check is done in the formula-bar. When all entries are OK the result is FALSE. When any entry is wrong the result is TRUE. In the CLUSTER_x tab this cell is checked in conditional fomatting of cell K31 to show the fault message.</t>
  </si>
  <si>
    <r>
      <rPr>
        <u/>
        <sz val="10"/>
        <color theme="1"/>
        <rFont val="Arial"/>
        <family val="2"/>
      </rPr>
      <t>Range C52 - H78</t>
    </r>
    <r>
      <rPr>
        <sz val="10"/>
        <color theme="1"/>
        <rFont val="Arial"/>
        <family val="2"/>
      </rPr>
      <t xml:space="preserve"> contains the final calculations taking the system requirements from the INFO tab into account:</t>
    </r>
  </si>
  <si>
    <t>Column F = total battery current in A. The total current in quiescent state from column D and the current in alarm state from column E.</t>
  </si>
  <si>
    <t>Correction from measurements: (1.06 x calculated value) + 190</t>
  </si>
  <si>
    <t>Correction from measurements: (1.06 x calculated value)</t>
  </si>
  <si>
    <t>Column H = total mains curent in mA @ 230 V. Multiply the value from one device of column G with the quantity from the corresponding column H7 to H40. For the CSE use the maximum current when all LED's are on = 100mA instead of 10mA (in G71 &gt; F32*10)</t>
  </si>
  <si>
    <t>Row 69 = sum of column cell H52:H68 times a correction of the total mains current for all devices except the call stations with the formula (1.06 x calculated value) + 0.19. This is based on the actual measurements that were performed on PRAESENSA, see result below</t>
  </si>
  <si>
    <t>Row 73 = sum of column cell H70:H73 times a correction of the total mains current for the call stations with the formula (1.06 x calculated value). This is based on the actual measurements that were performed on PRAESENSA, see result below</t>
  </si>
  <si>
    <t>Row 78 = sum of column D, E, F and for column H the sum of cells 69, 74,75,76 and 77. Cell F78 is the actual required battery capacity. Cell H78 is the total mains current @ 230 V required (including the mains current correction)</t>
  </si>
  <si>
    <t>Relation calculations and measurements -  max. power of PRA-608 (also for PRA-604)</t>
  </si>
  <si>
    <t xml:space="preserve">The error message contains only a space because otherwise an English text is always visible in that window. If you choose another language that would not make sense. </t>
  </si>
  <si>
    <t>Column A =  the initial English text</t>
  </si>
  <si>
    <t>PoE port(s) available with IM16C8</t>
  </si>
  <si>
    <t>PoE port(s) available with WCP-xx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</si>
</sst>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
    <numFmt numFmtId="165" formatCode="0.000"/>
    <numFmt numFmtId="166" formatCode="[$-409]d/mmm/yyyy;@"/>
    <numFmt numFmtId="167" formatCode="0.00\ \A"/>
    <numFmt numFmtId="168" formatCode="0.0\ \A"/>
  </numFmts>
  <fonts count="81">
    <font>
      <sz val="10"/>
      <color theme="1"/>
      <name val="Arial"/>
      <family val="2"/>
    </font>
    <font>
      <i/>
      <sz val="10"/>
      <name val="Bosch Office Sans"/>
      <family val="2"/>
    </font>
    <font>
      <sz val="10"/>
      <name val="Bosch Office Sans"/>
      <family val="2"/>
    </font>
    <font>
      <sz val="10"/>
      <name val="Arial"/>
      <family val="2"/>
    </font>
    <font>
      <sz val="10"/>
      <name val="Bosch Office Sans"/>
    </font>
    <font>
      <b/>
      <sz val="10"/>
      <name val="Bosch Office Sans"/>
    </font>
    <font>
      <b/>
      <sz val="10"/>
      <name val="Bosch Office Sans"/>
      <family val="2"/>
    </font>
    <font>
      <sz val="12"/>
      <color theme="1"/>
      <name val="Bosch Office Sans"/>
    </font>
    <font>
      <b/>
      <sz val="12"/>
      <name val="Bosch Office Sans"/>
    </font>
    <font>
      <b/>
      <u/>
      <sz val="12"/>
      <name val="Bosch Office Sans"/>
    </font>
    <font>
      <sz val="12"/>
      <name val="Bosch Office Sans"/>
    </font>
    <font>
      <sz val="11"/>
      <color theme="1"/>
      <name val="Bosch Office Sans"/>
    </font>
    <font>
      <b/>
      <sz val="11"/>
      <color theme="0"/>
      <name val="Bosch Office Sans"/>
    </font>
    <font>
      <sz val="13"/>
      <name val="Bosch Office Sans"/>
    </font>
    <font>
      <sz val="10"/>
      <color theme="1"/>
      <name val="Bosch Office Sans"/>
    </font>
    <font>
      <b/>
      <sz val="10"/>
      <color rgb="FFFF0000"/>
      <name val="Bosch Office Sans"/>
    </font>
    <font>
      <b/>
      <sz val="10"/>
      <color theme="0"/>
      <name val="Bosch Office Sans"/>
      <family val="2"/>
    </font>
    <font>
      <b/>
      <sz val="12"/>
      <color theme="0"/>
      <name val="Bosch Office Sans"/>
      <family val="2"/>
    </font>
    <font>
      <b/>
      <sz val="10"/>
      <color indexed="8"/>
      <name val="Bosch Office Sans"/>
      <family val="2"/>
    </font>
    <font>
      <sz val="10"/>
      <color indexed="8"/>
      <name val="Bosch Office Sans"/>
      <family val="2"/>
    </font>
    <font>
      <b/>
      <sz val="10"/>
      <color theme="0"/>
      <name val="Bosch Office Sans"/>
    </font>
    <font>
      <i/>
      <sz val="10"/>
      <color indexed="8"/>
      <name val="Bosch Office Sans"/>
    </font>
    <font>
      <sz val="10"/>
      <color indexed="8"/>
      <name val="Bosch Office Sans"/>
    </font>
    <font>
      <b/>
      <sz val="10"/>
      <color indexed="10"/>
      <name val="Bosch Office Sans"/>
    </font>
    <font>
      <b/>
      <sz val="14"/>
      <color theme="0"/>
      <name val="Bosch Office Sans"/>
      <family val="2"/>
    </font>
    <font>
      <b/>
      <sz val="8"/>
      <color theme="0"/>
      <name val="Bosch Office Sans"/>
      <family val="2"/>
    </font>
    <font>
      <b/>
      <i/>
      <sz val="10"/>
      <name val="Bosch Office Sans"/>
    </font>
    <font>
      <b/>
      <sz val="10"/>
      <color indexed="8"/>
      <name val="Bosch Office Sans"/>
    </font>
    <font>
      <b/>
      <sz val="10"/>
      <color theme="1"/>
      <name val="Bosch Office Sans"/>
      <family val="2"/>
    </font>
    <font>
      <b/>
      <sz val="10"/>
      <name val="Arial"/>
      <family val="2"/>
    </font>
    <font>
      <i/>
      <sz val="10"/>
      <name val="Bosch Office Sans"/>
    </font>
    <font>
      <b/>
      <sz val="10"/>
      <color theme="1"/>
      <name val="Arial"/>
      <family val="2"/>
    </font>
    <font>
      <b/>
      <sz val="10"/>
      <color rgb="FFC3E5F5"/>
      <name val="Bosch Office Sans"/>
    </font>
    <font>
      <b/>
      <sz val="9"/>
      <color theme="1"/>
      <name val="Arial"/>
      <family val="2"/>
    </font>
    <font>
      <sz val="9"/>
      <color theme="1"/>
      <name val="Arial"/>
      <family val="2"/>
    </font>
    <font>
      <sz val="9"/>
      <color theme="0"/>
      <name val="Arial"/>
      <family val="2"/>
    </font>
    <font>
      <u/>
      <sz val="9"/>
      <color theme="1"/>
      <name val="Arial"/>
      <family val="2"/>
    </font>
    <font>
      <sz val="9"/>
      <color rgb="FF000000"/>
      <name val="Arial"/>
      <family val="2"/>
    </font>
    <font>
      <b/>
      <sz val="12"/>
      <color theme="0"/>
      <name val="Bosch Office Sans"/>
    </font>
    <font>
      <b/>
      <u/>
      <sz val="10"/>
      <name val="Bosch Office Sans"/>
    </font>
    <font>
      <b/>
      <u/>
      <sz val="10"/>
      <color theme="1"/>
      <name val="Bosch Office Sans"/>
    </font>
    <font>
      <u/>
      <sz val="10"/>
      <color theme="1"/>
      <name val="Bosch Office Sans"/>
    </font>
    <font>
      <b/>
      <sz val="12"/>
      <color theme="1"/>
      <name val="Bosch Office Sans"/>
    </font>
    <font>
      <i/>
      <sz val="10"/>
      <color theme="1"/>
      <name val="Bosch Office Sans"/>
    </font>
    <font>
      <b/>
      <sz val="14"/>
      <color theme="0"/>
      <name val="Bosch Office Sans"/>
    </font>
    <font>
      <b/>
      <sz val="10"/>
      <color theme="1"/>
      <name val="Bosch Office Sans"/>
    </font>
    <font>
      <b/>
      <sz val="18"/>
      <color theme="1"/>
      <name val="Bosch Office Sans"/>
    </font>
    <font>
      <b/>
      <sz val="18"/>
      <color theme="0"/>
      <name val="Bosch Office Sans"/>
    </font>
    <font>
      <b/>
      <sz val="16"/>
      <color theme="0"/>
      <name val="Bosch Office Sans"/>
    </font>
    <font>
      <sz val="12"/>
      <color theme="1"/>
      <name val="Arial"/>
      <family val="2"/>
    </font>
    <font>
      <b/>
      <sz val="18"/>
      <color rgb="FFEA0016"/>
      <name val="Bosch Office Sans"/>
    </font>
    <font>
      <sz val="24"/>
      <color rgb="FF008ECF"/>
      <name val="Bosch Office Sans"/>
    </font>
    <font>
      <sz val="16"/>
      <color rgb="FF008ECF"/>
      <name val="Bosch Office Sans"/>
    </font>
    <font>
      <b/>
      <sz val="11"/>
      <color indexed="8"/>
      <name val="Bosch Office Sans"/>
    </font>
    <font>
      <b/>
      <sz val="10"/>
      <color rgb="FFBFE3F3"/>
      <name val="Bosch Office Sans"/>
    </font>
    <font>
      <sz val="9"/>
      <color theme="1"/>
      <name val="宋体"/>
      <family val="3"/>
      <charset val="134"/>
    </font>
    <font>
      <u/>
      <sz val="9"/>
      <color theme="1"/>
      <name val="宋体"/>
      <family val="3"/>
      <charset val="134"/>
    </font>
    <font>
      <sz val="9"/>
      <name val="Arial"/>
      <family val="2"/>
    </font>
    <font>
      <b/>
      <sz val="16"/>
      <color theme="1"/>
      <name val="Bosch Office Sans"/>
    </font>
    <font>
      <b/>
      <sz val="12"/>
      <name val="Bosch Office Sans"/>
      <family val="2"/>
    </font>
    <font>
      <b/>
      <sz val="12"/>
      <color indexed="8"/>
      <name val="Bosch Office Sans"/>
      <family val="2"/>
    </font>
    <font>
      <b/>
      <i/>
      <sz val="12"/>
      <color theme="1"/>
      <name val="Bosch Office Sans"/>
    </font>
    <font>
      <b/>
      <sz val="14"/>
      <color theme="1"/>
      <name val="Arial"/>
      <family val="2"/>
    </font>
    <font>
      <b/>
      <sz val="10"/>
      <color theme="1"/>
      <name val="宋体"/>
      <family val="3"/>
      <charset val="134"/>
    </font>
    <font>
      <b/>
      <u/>
      <sz val="12"/>
      <color theme="1"/>
      <name val="Arial"/>
      <family val="2"/>
    </font>
    <font>
      <u/>
      <sz val="10"/>
      <color theme="1"/>
      <name val="Arial"/>
      <family val="2"/>
    </font>
    <font>
      <sz val="10"/>
      <color theme="1"/>
      <name val="Arial"/>
      <family val="2"/>
    </font>
    <font>
      <b/>
      <u/>
      <sz val="10"/>
      <color theme="1"/>
      <name val="Arial"/>
      <family val="2"/>
    </font>
    <font>
      <b/>
      <sz val="12"/>
      <color theme="0"/>
      <name val="Arial"/>
      <family val="2"/>
    </font>
    <font>
      <b/>
      <sz val="11"/>
      <color theme="1"/>
      <name val="Arial"/>
      <family val="2"/>
    </font>
    <font>
      <b/>
      <sz val="11"/>
      <color theme="1"/>
      <name val="Calibri"/>
      <family val="2"/>
      <scheme val="minor"/>
    </font>
    <font>
      <sz val="11"/>
      <color theme="1"/>
      <name val="Calibri"/>
      <family val="2"/>
      <scheme val="minor"/>
    </font>
    <font>
      <sz val="18"/>
      <color theme="3"/>
      <name val="Calibri Light"/>
      <family val="2"/>
      <scheme val="major"/>
    </font>
    <font>
      <b/>
      <sz val="10"/>
      <color rgb="FF7FC6E7"/>
      <name val="Bosch Office Sans"/>
    </font>
    <font>
      <b/>
      <sz val="12"/>
      <color indexed="8"/>
      <name val="Bosch Office Sans"/>
    </font>
    <font>
      <b/>
      <sz val="14"/>
      <color rgb="FFEA0016"/>
      <name val="Bosch Office Sans"/>
      <family val="2"/>
    </font>
    <font>
      <sz val="14"/>
      <name val="Bosch Office Sans"/>
      <family val="2"/>
    </font>
    <font>
      <sz val="14"/>
      <color indexed="8"/>
      <name val="Bosch Office Sans"/>
      <family val="2"/>
    </font>
    <font>
      <b/>
      <sz val="14"/>
      <color theme="1"/>
      <name val="Bosch Office Sans"/>
    </font>
    <font>
      <sz val="14"/>
      <color theme="1"/>
      <name val="Bosch Office Sans"/>
    </font>
    <font>
      <b/>
      <u/>
      <sz val="16"/>
      <color theme="1"/>
      <name val="Bosch Office Sans"/>
    </font>
  </fonts>
  <fills count="20">
    <fill>
      <patternFill patternType="none"/>
    </fill>
    <fill>
      <patternFill patternType="gray125"/>
    </fill>
    <fill>
      <patternFill patternType="solid">
        <fgColor rgb="FF0E99D7"/>
        <bgColor indexed="64"/>
      </patternFill>
    </fill>
    <fill>
      <patternFill patternType="solid">
        <fgColor rgb="FFC3E5F5"/>
        <bgColor indexed="64"/>
      </patternFill>
    </fill>
    <fill>
      <patternFill patternType="solid">
        <fgColor rgb="FF86CCEB"/>
        <bgColor indexed="64"/>
      </patternFill>
    </fill>
    <fill>
      <patternFill patternType="lightGray">
        <bgColor rgb="FFC3E5F5"/>
      </patternFill>
    </fill>
    <fill>
      <patternFill patternType="solid">
        <fgColor indexed="65"/>
        <bgColor indexed="64"/>
      </patternFill>
    </fill>
    <fill>
      <patternFill patternType="solid">
        <fgColor theme="0" tint="-0.14999847407452621"/>
        <bgColor indexed="64"/>
      </patternFill>
    </fill>
    <fill>
      <patternFill patternType="solid">
        <fgColor rgb="FFFFFF00"/>
        <bgColor indexed="64"/>
      </patternFill>
    </fill>
    <fill>
      <patternFill patternType="solid">
        <fgColor rgb="FFFFC000"/>
        <bgColor indexed="64"/>
      </patternFill>
    </fill>
    <fill>
      <patternFill patternType="solid">
        <fgColor rgb="FF008ECF"/>
        <bgColor indexed="64"/>
      </patternFill>
    </fill>
    <fill>
      <patternFill patternType="solid">
        <fgColor rgb="FFFDD78B"/>
        <bgColor indexed="64"/>
      </patternFill>
    </fill>
    <fill>
      <patternFill patternType="solid">
        <fgColor rgb="FF7FC6E7"/>
        <bgColor indexed="64"/>
      </patternFill>
    </fill>
    <fill>
      <patternFill patternType="solid">
        <fgColor rgb="FFBFE3F3"/>
        <bgColor indexed="64"/>
      </patternFill>
    </fill>
    <fill>
      <patternFill patternType="solid">
        <fgColor rgb="FFEA0016"/>
        <bgColor indexed="64"/>
      </patternFill>
    </fill>
    <fill>
      <patternFill patternType="solid">
        <fgColor theme="0"/>
        <bgColor indexed="64"/>
      </patternFill>
    </fill>
    <fill>
      <patternFill patternType="solid">
        <fgColor rgb="FFFDAF17"/>
        <bgColor indexed="64"/>
      </patternFill>
    </fill>
    <fill>
      <patternFill patternType="solid">
        <fgColor rgb="FFFCAF17"/>
        <bgColor indexed="64"/>
      </patternFill>
    </fill>
    <fill>
      <patternFill patternType="solid">
        <fgColor rgb="FF0070C0"/>
        <bgColor indexed="64"/>
      </patternFill>
    </fill>
    <fill>
      <patternFill patternType="solid">
        <fgColor rgb="FF92D050"/>
        <bgColor indexed="64"/>
      </patternFill>
    </fill>
  </fills>
  <borders count="39">
    <border>
      <left/>
      <right/>
      <top/>
      <bottom/>
      <diagonal/>
    </border>
    <border>
      <left/>
      <right/>
      <top/>
      <bottom style="thin">
        <color indexed="64"/>
      </bottom>
      <diagonal/>
    </border>
    <border>
      <left style="thin">
        <color theme="0"/>
      </left>
      <right/>
      <top/>
      <bottom style="thin">
        <color theme="0"/>
      </bottom>
      <diagonal/>
    </border>
    <border>
      <left/>
      <right style="thin">
        <color theme="0"/>
      </right>
      <top/>
      <bottom style="thin">
        <color theme="0"/>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right/>
      <top style="thin">
        <color theme="0"/>
      </top>
      <bottom style="thin">
        <color theme="0"/>
      </bottom>
      <diagonal/>
    </border>
    <border>
      <left/>
      <right/>
      <top/>
      <bottom style="thin">
        <color theme="0"/>
      </bottom>
      <diagonal/>
    </border>
    <border>
      <left/>
      <right/>
      <top style="thin">
        <color theme="0"/>
      </top>
      <bottom/>
      <diagonal/>
    </border>
    <border>
      <left style="thin">
        <color theme="0"/>
      </left>
      <right style="thin">
        <color theme="0"/>
      </right>
      <top style="thin">
        <color theme="0"/>
      </top>
      <bottom/>
      <diagonal/>
    </border>
    <border>
      <left style="thin">
        <color theme="0"/>
      </left>
      <right/>
      <top style="thin">
        <color theme="0"/>
      </top>
      <bottom/>
      <diagonal/>
    </border>
    <border>
      <left style="thin">
        <color theme="0"/>
      </left>
      <right style="thin">
        <color theme="0"/>
      </right>
      <top style="thin">
        <color theme="0"/>
      </top>
      <bottom style="thin">
        <color theme="0"/>
      </bottom>
      <diagonal/>
    </border>
    <border>
      <left/>
      <right style="thin">
        <color theme="0"/>
      </right>
      <top style="thin">
        <color theme="0"/>
      </top>
      <bottom/>
      <diagonal/>
    </border>
    <border>
      <left style="thin">
        <color theme="0"/>
      </left>
      <right style="thin">
        <color theme="0"/>
      </right>
      <top/>
      <bottom style="thin">
        <color theme="0"/>
      </bottom>
      <diagonal/>
    </border>
    <border>
      <left style="thin">
        <color theme="0"/>
      </left>
      <right/>
      <top/>
      <bottom/>
      <diagonal/>
    </border>
    <border>
      <left/>
      <right style="thin">
        <color theme="0"/>
      </right>
      <top/>
      <bottom/>
      <diagonal/>
    </border>
    <border>
      <left style="thin">
        <color theme="0"/>
      </left>
      <right style="thin">
        <color theme="0"/>
      </right>
      <top/>
      <bottom/>
      <diagonal/>
    </border>
    <border>
      <left/>
      <right style="thin">
        <color theme="1"/>
      </right>
      <top/>
      <bottom/>
      <diagonal/>
    </border>
    <border>
      <left style="thin">
        <color theme="1"/>
      </left>
      <right/>
      <top/>
      <bottom style="thin">
        <color indexed="64"/>
      </bottom>
      <diagonal/>
    </border>
    <border>
      <left/>
      <right style="thin">
        <color theme="1"/>
      </right>
      <top/>
      <bottom style="thin">
        <color indexed="64"/>
      </bottom>
      <diagonal/>
    </border>
    <border>
      <left style="thin">
        <color theme="1"/>
      </left>
      <right/>
      <top style="thin">
        <color theme="1"/>
      </top>
      <bottom/>
      <diagonal/>
    </border>
    <border>
      <left/>
      <right/>
      <top style="thin">
        <color theme="1"/>
      </top>
      <bottom/>
      <diagonal/>
    </border>
    <border>
      <left/>
      <right style="thin">
        <color theme="1"/>
      </right>
      <top style="thin">
        <color theme="1"/>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theme="1"/>
      </top>
      <bottom/>
      <diagonal/>
    </border>
    <border>
      <left style="thin">
        <color theme="0"/>
      </left>
      <right/>
      <top style="thin">
        <color indexed="64"/>
      </top>
      <bottom style="thin">
        <color theme="0"/>
      </bottom>
      <diagonal/>
    </border>
    <border>
      <left style="thin">
        <color theme="0"/>
      </left>
      <right style="thin">
        <color theme="0"/>
      </right>
      <top style="thin">
        <color theme="0"/>
      </top>
      <bottom style="thin">
        <color indexed="64"/>
      </bottom>
      <diagonal/>
    </border>
    <border>
      <left style="thin">
        <color theme="0"/>
      </left>
      <right style="thin">
        <color theme="0"/>
      </right>
      <top style="thin">
        <color indexed="64"/>
      </top>
      <bottom/>
      <diagonal/>
    </border>
    <border>
      <left/>
      <right style="thin">
        <color theme="0"/>
      </right>
      <top style="thin">
        <color theme="0"/>
      </top>
      <bottom style="thin">
        <color indexed="64"/>
      </bottom>
      <diagonal/>
    </border>
    <border>
      <left/>
      <right style="thin">
        <color theme="0"/>
      </right>
      <top style="thin">
        <color indexed="64"/>
      </top>
      <bottom style="thin">
        <color theme="0"/>
      </bottom>
      <diagonal/>
    </border>
    <border>
      <left style="thin">
        <color theme="0"/>
      </left>
      <right style="thin">
        <color theme="0"/>
      </right>
      <top style="thin">
        <color indexed="64"/>
      </top>
      <bottom style="thin">
        <color theme="0"/>
      </bottom>
      <diagonal/>
    </border>
    <border>
      <left style="thin">
        <color theme="0"/>
      </left>
      <right/>
      <top style="thin">
        <color theme="0"/>
      </top>
      <bottom style="thin">
        <color indexed="64"/>
      </bottom>
      <diagonal/>
    </border>
    <border>
      <left style="thin">
        <color theme="0"/>
      </left>
      <right/>
      <top style="thin">
        <color indexed="64"/>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indexed="64"/>
      </top>
      <bottom/>
      <diagonal/>
    </border>
  </borders>
  <cellStyleXfs count="1">
    <xf numFmtId="0" fontId="0" fillId="0" borderId="0"/>
  </cellStyleXfs>
  <cellXfs count="647">
    <xf numFmtId="0" fontId="0" fillId="0" borderId="0" xfId="0"/>
    <xf numFmtId="0" fontId="5" fillId="0" borderId="0" xfId="0" applyFont="1" applyFill="1" applyBorder="1" applyAlignment="1" applyProtection="1">
      <alignment horizontal="left" vertical="top" wrapText="1"/>
    </xf>
    <xf numFmtId="1" fontId="4" fillId="0" borderId="0" xfId="0" applyNumberFormat="1" applyFont="1" applyFill="1" applyBorder="1" applyAlignment="1" applyProtection="1">
      <alignment horizontal="center" vertical="center" wrapText="1"/>
    </xf>
    <xf numFmtId="0" fontId="4" fillId="0" borderId="0" xfId="0" applyFont="1" applyFill="1" applyBorder="1" applyAlignment="1" applyProtection="1">
      <alignment horizontal="center" vertical="center" wrapText="1"/>
    </xf>
    <xf numFmtId="0" fontId="4" fillId="0" borderId="0" xfId="0" applyFont="1" applyFill="1" applyBorder="1" applyProtection="1"/>
    <xf numFmtId="0" fontId="4" fillId="0" borderId="0" xfId="0" applyFont="1" applyFill="1" applyBorder="1" applyAlignment="1" applyProtection="1">
      <alignment horizontal="center" vertical="center"/>
    </xf>
    <xf numFmtId="1" fontId="4" fillId="0" borderId="0" xfId="0" applyNumberFormat="1" applyFont="1" applyFill="1" applyBorder="1" applyAlignment="1" applyProtection="1">
      <alignment horizontal="center" vertical="center"/>
    </xf>
    <xf numFmtId="0" fontId="2" fillId="0" borderId="0" xfId="0" applyFont="1" applyFill="1" applyBorder="1" applyAlignment="1" applyProtection="1">
      <alignment horizontal="center" vertical="center" wrapText="1"/>
    </xf>
    <xf numFmtId="165" fontId="5" fillId="0" borderId="0" xfId="0" applyNumberFormat="1" applyFont="1" applyFill="1" applyBorder="1" applyAlignment="1" applyProtection="1">
      <alignment horizontal="center"/>
    </xf>
    <xf numFmtId="165" fontId="9" fillId="0" borderId="0" xfId="0" applyNumberFormat="1" applyFont="1" applyFill="1" applyBorder="1" applyProtection="1"/>
    <xf numFmtId="0" fontId="6" fillId="0" borderId="0" xfId="0" applyFont="1" applyFill="1" applyBorder="1" applyAlignment="1" applyProtection="1">
      <alignment vertical="center" wrapText="1"/>
    </xf>
    <xf numFmtId="0" fontId="13" fillId="0" borderId="0" xfId="0" applyFont="1" applyFill="1" applyAlignment="1" applyProtection="1">
      <alignment wrapText="1"/>
    </xf>
    <xf numFmtId="0" fontId="10" fillId="0" borderId="0" xfId="0" applyFont="1" applyFill="1" applyAlignment="1" applyProtection="1">
      <alignment vertical="center" wrapText="1"/>
    </xf>
    <xf numFmtId="1" fontId="10" fillId="0" borderId="0" xfId="0" applyNumberFormat="1" applyFont="1" applyFill="1" applyBorder="1" applyProtection="1"/>
    <xf numFmtId="165" fontId="14" fillId="4" borderId="11" xfId="0" applyNumberFormat="1" applyFont="1" applyFill="1" applyBorder="1" applyAlignment="1" applyProtection="1">
      <alignment horizontal="center" vertical="center"/>
    </xf>
    <xf numFmtId="165" fontId="14" fillId="3" borderId="11" xfId="0" applyNumberFormat="1" applyFont="1" applyFill="1" applyBorder="1" applyAlignment="1" applyProtection="1">
      <alignment horizontal="center" vertical="center"/>
    </xf>
    <xf numFmtId="165" fontId="20" fillId="2" borderId="11" xfId="0" applyNumberFormat="1" applyFont="1" applyFill="1" applyBorder="1" applyAlignment="1" applyProtection="1">
      <alignment horizontal="center" vertical="center"/>
    </xf>
    <xf numFmtId="1" fontId="20" fillId="2" borderId="11" xfId="0" applyNumberFormat="1" applyFont="1" applyFill="1" applyBorder="1" applyAlignment="1" applyProtection="1">
      <alignment horizontal="center" vertical="center"/>
    </xf>
    <xf numFmtId="0" fontId="0" fillId="0" borderId="0" xfId="0" applyProtection="1"/>
    <xf numFmtId="0" fontId="3" fillId="0" borderId="0" xfId="0" applyFont="1" applyFill="1" applyBorder="1" applyAlignment="1" applyProtection="1">
      <alignment horizontal="center" vertical="center"/>
    </xf>
    <xf numFmtId="0" fontId="0" fillId="0" borderId="0" xfId="0" applyFill="1" applyBorder="1" applyProtection="1"/>
    <xf numFmtId="0" fontId="3" fillId="0" borderId="0" xfId="0" applyFont="1" applyFill="1" applyProtection="1"/>
    <xf numFmtId="1" fontId="14" fillId="5" borderId="11" xfId="0" applyNumberFormat="1" applyFont="1" applyFill="1" applyBorder="1" applyAlignment="1" applyProtection="1">
      <alignment horizontal="center" vertical="center"/>
    </xf>
    <xf numFmtId="0" fontId="0" fillId="2" borderId="11" xfId="0" applyFont="1" applyFill="1" applyBorder="1" applyProtection="1"/>
    <xf numFmtId="0" fontId="11" fillId="0" borderId="0" xfId="0" applyFont="1" applyFill="1" applyBorder="1" applyAlignment="1" applyProtection="1">
      <alignment horizontal="left" vertical="center"/>
    </xf>
    <xf numFmtId="1" fontId="3" fillId="0" borderId="0" xfId="0" applyNumberFormat="1" applyFont="1" applyFill="1" applyProtection="1"/>
    <xf numFmtId="0" fontId="18" fillId="0" borderId="0" xfId="0" applyFont="1" applyFill="1" applyBorder="1" applyAlignment="1" applyProtection="1">
      <alignment vertical="center"/>
    </xf>
    <xf numFmtId="0" fontId="0" fillId="0" borderId="0" xfId="0" applyFill="1" applyAlignment="1" applyProtection="1">
      <alignment horizontal="left" indent="1"/>
    </xf>
    <xf numFmtId="0" fontId="20" fillId="0" borderId="0" xfId="0" applyFont="1" applyFill="1" applyBorder="1" applyAlignment="1" applyProtection="1">
      <alignment vertical="center"/>
    </xf>
    <xf numFmtId="0" fontId="20" fillId="0" borderId="0" xfId="0" applyFont="1" applyFill="1" applyBorder="1" applyAlignment="1" applyProtection="1">
      <alignment horizontal="left" vertical="center" wrapText="1" indent="1"/>
    </xf>
    <xf numFmtId="0" fontId="20" fillId="0" borderId="0" xfId="0" applyFont="1" applyFill="1" applyBorder="1" applyAlignment="1" applyProtection="1">
      <alignment horizontal="center" vertical="center"/>
    </xf>
    <xf numFmtId="164" fontId="20" fillId="0" borderId="0" xfId="0" applyNumberFormat="1" applyFont="1" applyFill="1" applyBorder="1" applyAlignment="1" applyProtection="1">
      <alignment horizontal="left" vertical="center" wrapText="1" indent="1"/>
    </xf>
    <xf numFmtId="0" fontId="18" fillId="4" borderId="11" xfId="0" applyFont="1" applyFill="1" applyBorder="1" applyAlignment="1" applyProtection="1">
      <alignment vertical="center" wrapText="1"/>
    </xf>
    <xf numFmtId="0" fontId="18" fillId="4" borderId="11" xfId="0" applyFont="1" applyFill="1" applyBorder="1" applyAlignment="1" applyProtection="1">
      <alignment vertical="center"/>
    </xf>
    <xf numFmtId="0" fontId="6" fillId="4" borderId="11" xfId="0" applyFont="1" applyFill="1" applyBorder="1" applyAlignment="1" applyProtection="1">
      <alignment vertical="center" wrapText="1"/>
    </xf>
    <xf numFmtId="0" fontId="16" fillId="0" borderId="0" xfId="0" applyFont="1" applyFill="1" applyBorder="1" applyAlignment="1" applyProtection="1">
      <alignment vertical="center" wrapText="1"/>
    </xf>
    <xf numFmtId="0" fontId="18" fillId="0" borderId="0" xfId="0" applyFont="1" applyFill="1" applyBorder="1" applyAlignment="1" applyProtection="1">
      <alignment vertical="center" wrapText="1"/>
    </xf>
    <xf numFmtId="0" fontId="20" fillId="2" borderId="4" xfId="0" applyFont="1" applyFill="1" applyBorder="1" applyAlignment="1" applyProtection="1">
      <alignment vertical="center"/>
    </xf>
    <xf numFmtId="0" fontId="0" fillId="0" borderId="0" xfId="0" applyFill="1" applyProtection="1"/>
    <xf numFmtId="0" fontId="0" fillId="0" borderId="0" xfId="0" applyBorder="1" applyProtection="1"/>
    <xf numFmtId="0" fontId="0" fillId="0" borderId="0" xfId="0" applyAlignment="1" applyProtection="1"/>
    <xf numFmtId="0" fontId="0" fillId="0" borderId="0" xfId="0" applyAlignment="1" applyProtection="1">
      <alignment horizontal="right"/>
    </xf>
    <xf numFmtId="164" fontId="25" fillId="2" borderId="11" xfId="0" applyNumberFormat="1" applyFont="1" applyFill="1" applyBorder="1" applyAlignment="1" applyProtection="1">
      <alignment horizontal="center" vertical="center" wrapText="1"/>
    </xf>
    <xf numFmtId="0" fontId="4" fillId="6" borderId="0" xfId="0" applyFont="1" applyFill="1" applyBorder="1" applyAlignment="1" applyProtection="1">
      <alignment horizontal="center" vertical="center" wrapText="1"/>
    </xf>
    <xf numFmtId="0" fontId="3" fillId="0" borderId="0" xfId="0" applyFont="1" applyFill="1" applyAlignment="1" applyProtection="1">
      <alignment horizontal="center" vertical="center"/>
    </xf>
    <xf numFmtId="0" fontId="26" fillId="3" borderId="11" xfId="0" applyFont="1" applyFill="1" applyBorder="1" applyAlignment="1" applyProtection="1">
      <alignment vertical="center" wrapText="1"/>
    </xf>
    <xf numFmtId="0" fontId="29" fillId="0" borderId="0" xfId="0" applyFont="1" applyFill="1" applyProtection="1"/>
    <xf numFmtId="0" fontId="16" fillId="2" borderId="9" xfId="0" applyNumberFormat="1" applyFont="1" applyFill="1" applyBorder="1" applyAlignment="1" applyProtection="1">
      <alignment horizontal="center" vertical="center" wrapText="1"/>
    </xf>
    <xf numFmtId="0" fontId="16" fillId="2" borderId="13" xfId="0" applyNumberFormat="1" applyFont="1" applyFill="1" applyBorder="1" applyAlignment="1" applyProtection="1">
      <alignment horizontal="center" vertical="center" wrapText="1"/>
    </xf>
    <xf numFmtId="0" fontId="16" fillId="2" borderId="10" xfId="0" applyFont="1" applyFill="1" applyBorder="1" applyAlignment="1" applyProtection="1">
      <alignment horizontal="center" vertical="center" wrapText="1"/>
    </xf>
    <xf numFmtId="0" fontId="16" fillId="2" borderId="2" xfId="0" applyFont="1" applyFill="1" applyBorder="1" applyAlignment="1" applyProtection="1">
      <alignment horizontal="center" vertical="center" wrapText="1"/>
    </xf>
    <xf numFmtId="0" fontId="10" fillId="0" borderId="0" xfId="0" applyFont="1" applyFill="1" applyAlignment="1" applyProtection="1">
      <alignment horizontal="left" vertical="top" wrapText="1"/>
    </xf>
    <xf numFmtId="0" fontId="30" fillId="0" borderId="11" xfId="0" applyFont="1" applyFill="1" applyBorder="1" applyAlignment="1" applyProtection="1">
      <alignment horizontal="left" vertical="center" wrapText="1" indent="1"/>
    </xf>
    <xf numFmtId="0" fontId="30" fillId="0" borderId="11" xfId="0" applyFont="1" applyFill="1" applyBorder="1" applyAlignment="1" applyProtection="1">
      <alignment horizontal="left" vertical="center" wrapText="1" indent="2"/>
    </xf>
    <xf numFmtId="0" fontId="29" fillId="0" borderId="0" xfId="0" applyFont="1" applyFill="1" applyAlignment="1" applyProtection="1">
      <alignment horizontal="left" indent="1"/>
    </xf>
    <xf numFmtId="0" fontId="5" fillId="7" borderId="0" xfId="0" applyFont="1" applyFill="1" applyBorder="1" applyAlignment="1" applyProtection="1">
      <alignment horizontal="left" vertical="top" wrapText="1" indent="1"/>
    </xf>
    <xf numFmtId="0" fontId="5" fillId="7" borderId="0" xfId="0" applyFont="1" applyFill="1" applyAlignment="1" applyProtection="1">
      <alignment horizontal="left" indent="1"/>
    </xf>
    <xf numFmtId="0" fontId="0" fillId="0" borderId="0" xfId="0" applyAlignment="1" applyProtection="1">
      <alignment horizontal="center" vertical="center"/>
    </xf>
    <xf numFmtId="0" fontId="0" fillId="7" borderId="0" xfId="0" applyFill="1" applyAlignment="1" applyProtection="1">
      <alignment horizontal="center" vertical="center"/>
    </xf>
    <xf numFmtId="0" fontId="0" fillId="0" borderId="0" xfId="0" applyFill="1" applyAlignment="1" applyProtection="1">
      <alignment horizontal="center" vertical="center"/>
    </xf>
    <xf numFmtId="0" fontId="31" fillId="0" borderId="0" xfId="0" applyFont="1" applyFill="1" applyProtection="1">
      <protection locked="0"/>
    </xf>
    <xf numFmtId="0" fontId="34" fillId="0" borderId="0" xfId="0" applyFont="1" applyProtection="1">
      <protection locked="0"/>
    </xf>
    <xf numFmtId="0" fontId="34" fillId="0" borderId="0" xfId="0" applyFont="1" applyProtection="1"/>
    <xf numFmtId="0" fontId="34" fillId="0" borderId="0" xfId="0" applyFont="1" applyAlignment="1" applyProtection="1">
      <alignment horizontal="left"/>
    </xf>
    <xf numFmtId="0" fontId="33" fillId="0" borderId="0" xfId="0" applyFont="1" applyAlignment="1" applyProtection="1">
      <alignment horizontal="left"/>
    </xf>
    <xf numFmtId="0" fontId="34" fillId="0" borderId="0" xfId="0" applyFont="1" applyAlignment="1" applyProtection="1">
      <alignment horizontal="left"/>
      <protection locked="0"/>
    </xf>
    <xf numFmtId="0" fontId="34" fillId="0" borderId="0" xfId="0" applyFont="1" applyFill="1" applyAlignment="1" applyProtection="1">
      <alignment horizontal="left"/>
      <protection locked="0"/>
    </xf>
    <xf numFmtId="0" fontId="35" fillId="0" borderId="0" xfId="0" applyFont="1" applyAlignment="1" applyProtection="1">
      <alignment horizontal="left"/>
    </xf>
    <xf numFmtId="0" fontId="34" fillId="0" borderId="0" xfId="0" applyFont="1" applyFill="1" applyProtection="1">
      <protection locked="0"/>
    </xf>
    <xf numFmtId="0" fontId="36" fillId="8" borderId="0" xfId="0" applyFont="1" applyFill="1" applyProtection="1"/>
    <xf numFmtId="0" fontId="36" fillId="8" borderId="0" xfId="0" applyFont="1" applyFill="1" applyProtection="1">
      <protection locked="0"/>
    </xf>
    <xf numFmtId="0" fontId="0" fillId="0" borderId="0" xfId="0" applyFill="1" applyProtection="1">
      <protection locked="0"/>
    </xf>
    <xf numFmtId="0" fontId="0" fillId="0" borderId="0" xfId="0" applyFill="1" applyAlignment="1" applyProtection="1">
      <alignment horizontal="left"/>
      <protection locked="0"/>
    </xf>
    <xf numFmtId="0" fontId="37" fillId="0" borderId="0" xfId="0" applyFont="1" applyFill="1" applyProtection="1">
      <protection locked="0"/>
    </xf>
    <xf numFmtId="0" fontId="34" fillId="0" borderId="0" xfId="0" applyFont="1" applyAlignment="1" applyProtection="1">
      <alignment wrapText="1"/>
    </xf>
    <xf numFmtId="0" fontId="34" fillId="0" borderId="0" xfId="0" applyFont="1" applyAlignment="1" applyProtection="1">
      <alignment wrapText="1"/>
      <protection locked="0"/>
    </xf>
    <xf numFmtId="0" fontId="34" fillId="0" borderId="0" xfId="0" applyFont="1" applyFill="1" applyAlignment="1" applyProtection="1">
      <alignment wrapText="1"/>
      <protection locked="0"/>
    </xf>
    <xf numFmtId="0" fontId="34" fillId="0" borderId="0" xfId="0" applyFont="1" applyFill="1" applyBorder="1" applyProtection="1"/>
    <xf numFmtId="0" fontId="34" fillId="0" borderId="0" xfId="0" applyFont="1" applyFill="1" applyBorder="1" applyProtection="1">
      <protection locked="0"/>
    </xf>
    <xf numFmtId="0" fontId="0" fillId="0" borderId="0" xfId="0" applyFill="1" applyBorder="1" applyProtection="1">
      <protection locked="0"/>
    </xf>
    <xf numFmtId="0" fontId="34" fillId="0" borderId="0" xfId="0" applyFont="1" applyFill="1" applyBorder="1" applyAlignment="1" applyProtection="1">
      <alignment horizontal="left"/>
      <protection locked="0"/>
    </xf>
    <xf numFmtId="0" fontId="34" fillId="0" borderId="0" xfId="0" applyFont="1" applyBorder="1" applyProtection="1"/>
    <xf numFmtId="0" fontId="34" fillId="0" borderId="0" xfId="0" applyFont="1" applyFill="1" applyProtection="1"/>
    <xf numFmtId="0" fontId="34" fillId="0" borderId="0" xfId="0" applyFont="1" applyAlignment="1" applyProtection="1">
      <alignment vertical="top" wrapText="1"/>
      <protection locked="0"/>
    </xf>
    <xf numFmtId="0" fontId="34" fillId="0" borderId="0" xfId="0" applyFont="1" applyAlignment="1" applyProtection="1">
      <alignment vertical="top"/>
    </xf>
    <xf numFmtId="0" fontId="37" fillId="0" borderId="0" xfId="0" applyFont="1" applyFill="1" applyAlignment="1" applyProtection="1">
      <alignment vertical="center"/>
      <protection locked="0"/>
    </xf>
    <xf numFmtId="0" fontId="34" fillId="0" borderId="0" xfId="0" applyFont="1" applyAlignment="1" applyProtection="1">
      <alignment vertical="top" wrapText="1"/>
    </xf>
    <xf numFmtId="1" fontId="7" fillId="0" borderId="0" xfId="0" applyNumberFormat="1" applyFont="1" applyProtection="1"/>
    <xf numFmtId="2" fontId="14" fillId="4" borderId="11" xfId="0" applyNumberFormat="1" applyFont="1" applyFill="1" applyBorder="1" applyAlignment="1" applyProtection="1">
      <alignment horizontal="center" vertical="center"/>
    </xf>
    <xf numFmtId="0" fontId="26" fillId="3" borderId="11" xfId="0" applyFont="1" applyFill="1" applyBorder="1" applyAlignment="1" applyProtection="1">
      <alignment horizontal="left" vertical="center" wrapText="1" indent="1"/>
    </xf>
    <xf numFmtId="2" fontId="14" fillId="3" borderId="11" xfId="0" applyNumberFormat="1" applyFont="1" applyFill="1" applyBorder="1" applyAlignment="1" applyProtection="1">
      <alignment horizontal="center" vertical="center"/>
    </xf>
    <xf numFmtId="0" fontId="5" fillId="0" borderId="1" xfId="0" applyFont="1" applyFill="1" applyBorder="1" applyAlignment="1" applyProtection="1">
      <alignment horizontal="center" vertical="top" wrapText="1"/>
    </xf>
    <xf numFmtId="0" fontId="5" fillId="0" borderId="1" xfId="0" applyFont="1" applyFill="1" applyBorder="1" applyAlignment="1" applyProtection="1">
      <alignment horizontal="center" vertical="center" wrapText="1"/>
    </xf>
    <xf numFmtId="2" fontId="20" fillId="2" borderId="11" xfId="0" applyNumberFormat="1" applyFont="1" applyFill="1" applyBorder="1" applyAlignment="1" applyProtection="1">
      <alignment horizontal="center" vertical="center"/>
    </xf>
    <xf numFmtId="1" fontId="3" fillId="0" borderId="0" xfId="0" applyNumberFormat="1" applyFont="1" applyFill="1" applyAlignment="1" applyProtection="1">
      <alignment horizontal="center" vertical="center"/>
    </xf>
    <xf numFmtId="0" fontId="8" fillId="0" borderId="0" xfId="0" applyFont="1" applyFill="1" applyAlignment="1" applyProtection="1">
      <alignment horizontal="left" vertical="top" wrapText="1"/>
    </xf>
    <xf numFmtId="0" fontId="10" fillId="0" borderId="0" xfId="0" applyFont="1" applyFill="1" applyAlignment="1" applyProtection="1">
      <alignment horizontal="left" vertical="top" wrapText="1"/>
    </xf>
    <xf numFmtId="0" fontId="5" fillId="0" borderId="0" xfId="0" applyFont="1" applyFill="1" applyAlignment="1" applyProtection="1">
      <alignment horizontal="left" indent="1"/>
    </xf>
    <xf numFmtId="0" fontId="10" fillId="0" borderId="0" xfId="0" applyFont="1" applyFill="1" applyAlignment="1" applyProtection="1">
      <alignment vertical="top" wrapText="1"/>
    </xf>
    <xf numFmtId="1" fontId="14" fillId="3" borderId="11" xfId="0" applyNumberFormat="1" applyFont="1" applyFill="1" applyBorder="1" applyAlignment="1" applyProtection="1">
      <alignment horizontal="center" vertical="center"/>
    </xf>
    <xf numFmtId="0" fontId="30" fillId="0" borderId="4" xfId="0" applyFont="1" applyFill="1" applyBorder="1" applyAlignment="1" applyProtection="1">
      <alignment horizontal="left" vertical="center" wrapText="1" indent="1"/>
    </xf>
    <xf numFmtId="0" fontId="16" fillId="2" borderId="11" xfId="0" applyFont="1" applyFill="1" applyBorder="1" applyAlignment="1" applyProtection="1">
      <alignment horizontal="center" vertical="center" wrapText="1"/>
    </xf>
    <xf numFmtId="0" fontId="16" fillId="2" borderId="11" xfId="0" applyNumberFormat="1" applyFont="1" applyFill="1" applyBorder="1" applyAlignment="1" applyProtection="1">
      <alignment horizontal="center" vertical="center" wrapText="1"/>
    </xf>
    <xf numFmtId="1" fontId="14" fillId="4" borderId="11" xfId="0" applyNumberFormat="1" applyFont="1" applyFill="1" applyBorder="1" applyAlignment="1" applyProtection="1">
      <alignment horizontal="center" vertical="center"/>
    </xf>
    <xf numFmtId="0" fontId="0" fillId="0" borderId="0" xfId="0" applyFill="1"/>
    <xf numFmtId="164" fontId="38" fillId="0" borderId="7" xfId="0" applyNumberFormat="1" applyFont="1" applyFill="1" applyBorder="1" applyAlignment="1" applyProtection="1">
      <alignment vertical="center" wrapText="1"/>
    </xf>
    <xf numFmtId="164" fontId="38" fillId="0" borderId="3" xfId="0" applyNumberFormat="1" applyFont="1" applyFill="1" applyBorder="1" applyAlignment="1" applyProtection="1">
      <alignment vertical="center" wrapText="1"/>
    </xf>
    <xf numFmtId="0" fontId="34" fillId="0" borderId="0" xfId="0" applyFont="1" applyFill="1" applyAlignment="1" applyProtection="1">
      <alignment vertical="top" wrapText="1"/>
      <protection locked="0"/>
    </xf>
    <xf numFmtId="0" fontId="34" fillId="0" borderId="0" xfId="0" applyFont="1" applyAlignment="1" applyProtection="1">
      <alignment horizontal="left" vertical="center"/>
      <protection locked="0"/>
    </xf>
    <xf numFmtId="0" fontId="34" fillId="0" borderId="0" xfId="0" applyFont="1" applyAlignment="1" applyProtection="1">
      <alignment vertical="center"/>
      <protection locked="0"/>
    </xf>
    <xf numFmtId="0" fontId="36" fillId="8" borderId="0" xfId="0" applyFont="1" applyFill="1" applyAlignment="1" applyProtection="1">
      <alignment vertical="center"/>
      <protection locked="0"/>
    </xf>
    <xf numFmtId="0" fontId="34" fillId="0" borderId="0" xfId="0" applyFont="1" applyFill="1" applyAlignment="1" applyProtection="1">
      <alignment vertical="center"/>
      <protection locked="0"/>
    </xf>
    <xf numFmtId="0" fontId="34" fillId="0" borderId="0" xfId="0" applyFont="1" applyFill="1" applyBorder="1" applyAlignment="1" applyProtection="1">
      <alignment vertical="center"/>
      <protection locked="0"/>
    </xf>
    <xf numFmtId="0" fontId="34" fillId="0" borderId="0" xfId="0" applyFont="1" applyFill="1" applyBorder="1" applyAlignment="1" applyProtection="1">
      <alignment horizontal="left" vertical="center"/>
      <protection locked="0"/>
    </xf>
    <xf numFmtId="0" fontId="34" fillId="0" borderId="0" xfId="0" applyFont="1" applyFill="1" applyBorder="1" applyAlignment="1" applyProtection="1">
      <alignment vertical="center"/>
    </xf>
    <xf numFmtId="164" fontId="38" fillId="0" borderId="0" xfId="0" applyNumberFormat="1" applyFont="1" applyFill="1" applyBorder="1" applyAlignment="1" applyProtection="1">
      <alignment vertical="center" wrapText="1"/>
    </xf>
    <xf numFmtId="0" fontId="2" fillId="0" borderId="5" xfId="0" applyFont="1" applyFill="1" applyBorder="1" applyAlignment="1" applyProtection="1">
      <alignment horizontal="left" vertical="center"/>
    </xf>
    <xf numFmtId="0" fontId="20" fillId="0" borderId="3" xfId="0" applyFont="1" applyFill="1" applyBorder="1" applyAlignment="1" applyProtection="1">
      <alignment vertical="center"/>
    </xf>
    <xf numFmtId="0" fontId="38" fillId="0" borderId="0" xfId="0" applyFont="1" applyFill="1" applyBorder="1" applyAlignment="1" applyProtection="1">
      <alignment vertical="center" wrapText="1"/>
    </xf>
    <xf numFmtId="0" fontId="34" fillId="9" borderId="0" xfId="0" applyFont="1" applyFill="1" applyProtection="1">
      <protection locked="0"/>
    </xf>
    <xf numFmtId="1" fontId="0" fillId="0" borderId="0" xfId="0" applyNumberFormat="1" applyProtection="1"/>
    <xf numFmtId="0" fontId="30" fillId="0" borderId="0" xfId="0" applyFont="1" applyFill="1" applyBorder="1" applyAlignment="1" applyProtection="1">
      <alignment horizontal="left" vertical="center" wrapText="1" indent="1"/>
    </xf>
    <xf numFmtId="0" fontId="38" fillId="0" borderId="0" xfId="0" applyFont="1" applyFill="1" applyBorder="1" applyAlignment="1" applyProtection="1">
      <alignment vertical="center"/>
    </xf>
    <xf numFmtId="0" fontId="38" fillId="0" borderId="15" xfId="0" applyFont="1" applyFill="1" applyBorder="1" applyAlignment="1" applyProtection="1">
      <alignment vertical="center"/>
    </xf>
    <xf numFmtId="1" fontId="38" fillId="0" borderId="14" xfId="0" applyNumberFormat="1" applyFont="1" applyFill="1" applyBorder="1" applyAlignment="1" applyProtection="1">
      <alignment vertical="center"/>
    </xf>
    <xf numFmtId="0" fontId="20" fillId="0" borderId="15" xfId="0" applyFont="1" applyFill="1" applyBorder="1" applyAlignment="1" applyProtection="1">
      <alignment vertical="center"/>
    </xf>
    <xf numFmtId="0" fontId="47" fillId="0" borderId="0" xfId="0" applyFont="1" applyFill="1" applyBorder="1" applyAlignment="1" applyProtection="1">
      <alignment horizontal="center" vertical="center"/>
    </xf>
    <xf numFmtId="0" fontId="28" fillId="0" borderId="0" xfId="0" applyFont="1" applyFill="1" applyBorder="1" applyAlignment="1" applyProtection="1">
      <alignment vertical="center" wrapText="1"/>
    </xf>
    <xf numFmtId="0" fontId="10" fillId="0" borderId="0" xfId="0" applyFont="1" applyFill="1" applyAlignment="1" applyProtection="1">
      <alignment horizontal="left" vertical="top" wrapText="1" indent="1"/>
    </xf>
    <xf numFmtId="0" fontId="46" fillId="0" borderId="0" xfId="0" applyFont="1" applyFill="1" applyBorder="1" applyAlignment="1" applyProtection="1">
      <alignment horizontal="left" vertical="center" indent="1"/>
    </xf>
    <xf numFmtId="1" fontId="38" fillId="0" borderId="0" xfId="0" applyNumberFormat="1" applyFont="1" applyFill="1" applyBorder="1" applyAlignment="1" applyProtection="1">
      <alignment vertical="center"/>
    </xf>
    <xf numFmtId="164" fontId="2" fillId="0" borderId="0" xfId="0" applyNumberFormat="1" applyFont="1" applyFill="1" applyBorder="1" applyAlignment="1" applyProtection="1">
      <alignment horizontal="center" vertical="center"/>
    </xf>
    <xf numFmtId="0" fontId="0" fillId="0" borderId="15" xfId="0" applyBorder="1" applyProtection="1"/>
    <xf numFmtId="164" fontId="38" fillId="0" borderId="15" xfId="0" applyNumberFormat="1" applyFont="1" applyFill="1" applyBorder="1" applyAlignment="1" applyProtection="1">
      <alignment vertical="center" wrapText="1"/>
    </xf>
    <xf numFmtId="0" fontId="49" fillId="0" borderId="0" xfId="0" applyFont="1" applyProtection="1"/>
    <xf numFmtId="0" fontId="49" fillId="0" borderId="0" xfId="0" applyFont="1" applyBorder="1" applyProtection="1"/>
    <xf numFmtId="0" fontId="18" fillId="13" borderId="6" xfId="0" applyFont="1" applyFill="1" applyBorder="1" applyAlignment="1" applyProtection="1">
      <alignment horizontal="left" vertical="center"/>
    </xf>
    <xf numFmtId="0" fontId="18" fillId="13" borderId="5" xfId="0" applyFont="1" applyFill="1" applyBorder="1" applyAlignment="1" applyProtection="1">
      <alignment horizontal="left" vertical="center"/>
    </xf>
    <xf numFmtId="0" fontId="43" fillId="13" borderId="14" xfId="0" applyFont="1" applyFill="1" applyBorder="1" applyAlignment="1" applyProtection="1">
      <alignment horizontal="right" vertical="center"/>
    </xf>
    <xf numFmtId="0" fontId="43" fillId="13" borderId="0" xfId="0" applyFont="1" applyFill="1" applyBorder="1" applyAlignment="1" applyProtection="1">
      <alignment horizontal="right" vertical="center"/>
    </xf>
    <xf numFmtId="1" fontId="32" fillId="13" borderId="4" xfId="0" applyNumberFormat="1" applyFont="1" applyFill="1" applyBorder="1" applyAlignment="1" applyProtection="1">
      <alignment horizontal="center" vertical="center"/>
      <protection locked="0"/>
    </xf>
    <xf numFmtId="1" fontId="32" fillId="13" borderId="4" xfId="0" applyNumberFormat="1" applyFont="1" applyFill="1" applyBorder="1" applyAlignment="1" applyProtection="1">
      <alignment horizontal="center" vertical="center"/>
    </xf>
    <xf numFmtId="0" fontId="15" fillId="13" borderId="4" xfId="0" applyFont="1" applyFill="1" applyBorder="1" applyAlignment="1" applyProtection="1">
      <alignment horizontal="center" vertical="center"/>
    </xf>
    <xf numFmtId="0" fontId="7" fillId="0" borderId="0" xfId="0" applyFont="1" applyProtection="1"/>
    <xf numFmtId="0" fontId="11" fillId="0" borderId="0" xfId="0" applyFont="1" applyAlignment="1" applyProtection="1">
      <alignment horizontal="left" indent="3"/>
    </xf>
    <xf numFmtId="0" fontId="11" fillId="0" borderId="0" xfId="0" applyFont="1" applyFill="1" applyBorder="1" applyAlignment="1" applyProtection="1">
      <alignment horizontal="left" indent="3"/>
    </xf>
    <xf numFmtId="0" fontId="0" fillId="0" borderId="0" xfId="0" applyFill="1" applyBorder="1" applyAlignment="1" applyProtection="1">
      <alignment horizontal="left" indent="1"/>
    </xf>
    <xf numFmtId="1" fontId="45" fillId="13" borderId="4" xfId="0" applyNumberFormat="1" applyFont="1" applyFill="1" applyBorder="1" applyAlignment="1" applyProtection="1">
      <alignment horizontal="center" vertical="center"/>
    </xf>
    <xf numFmtId="0" fontId="23" fillId="13" borderId="4" xfId="0" applyFont="1" applyFill="1" applyBorder="1" applyAlignment="1" applyProtection="1">
      <alignment horizontal="center" vertical="center"/>
    </xf>
    <xf numFmtId="0" fontId="42" fillId="0" borderId="0" xfId="0" applyFont="1" applyBorder="1" applyAlignment="1" applyProtection="1">
      <alignment horizontal="left" indent="2"/>
    </xf>
    <xf numFmtId="0" fontId="51" fillId="0" borderId="0" xfId="0" applyFont="1" applyAlignment="1" applyProtection="1">
      <alignment horizontal="left" vertical="top" wrapText="1" indent="3"/>
    </xf>
    <xf numFmtId="0" fontId="51" fillId="0" borderId="15" xfId="0" applyFont="1" applyBorder="1" applyAlignment="1" applyProtection="1">
      <alignment horizontal="left" vertical="top" wrapText="1" indent="3"/>
    </xf>
    <xf numFmtId="0" fontId="46" fillId="0" borderId="0" xfId="0" applyFont="1" applyBorder="1" applyAlignment="1" applyProtection="1">
      <alignment vertical="center"/>
    </xf>
    <xf numFmtId="1" fontId="54" fillId="13" borderId="4" xfId="0" applyNumberFormat="1" applyFont="1" applyFill="1" applyBorder="1" applyAlignment="1" applyProtection="1">
      <alignment horizontal="center" vertical="center"/>
      <protection locked="0"/>
    </xf>
    <xf numFmtId="0" fontId="0" fillId="0" borderId="0" xfId="0" applyAlignment="1">
      <alignment horizontal="center" vertical="center"/>
    </xf>
    <xf numFmtId="0" fontId="31" fillId="0" borderId="1" xfId="0" applyFont="1" applyBorder="1"/>
    <xf numFmtId="0" fontId="31" fillId="0" borderId="1" xfId="0" applyFont="1" applyBorder="1" applyAlignment="1">
      <alignment horizontal="center" vertical="center"/>
    </xf>
    <xf numFmtId="0" fontId="0" fillId="14" borderId="0" xfId="0" applyFill="1"/>
    <xf numFmtId="0" fontId="0" fillId="11" borderId="0" xfId="0" applyFill="1"/>
    <xf numFmtId="0" fontId="0" fillId="10" borderId="0" xfId="0" applyFill="1"/>
    <xf numFmtId="0" fontId="0" fillId="13" borderId="0" xfId="0" applyFill="1"/>
    <xf numFmtId="0" fontId="0" fillId="12" borderId="0" xfId="0" applyFill="1"/>
    <xf numFmtId="0" fontId="0" fillId="0" borderId="0" xfId="0" applyAlignment="1">
      <alignment horizontal="center"/>
    </xf>
    <xf numFmtId="0" fontId="34" fillId="8" borderId="0" xfId="0" applyFont="1" applyFill="1" applyProtection="1"/>
    <xf numFmtId="1" fontId="29" fillId="0" borderId="0" xfId="0" applyNumberFormat="1" applyFont="1" applyFill="1" applyAlignment="1" applyProtection="1">
      <alignment horizontal="center" vertical="center"/>
    </xf>
    <xf numFmtId="0" fontId="0" fillId="16" borderId="0" xfId="0" applyFill="1"/>
    <xf numFmtId="0" fontId="0" fillId="0" borderId="0" xfId="0" applyFont="1" applyProtection="1"/>
    <xf numFmtId="0" fontId="0" fillId="0" borderId="0" xfId="0" applyFont="1" applyBorder="1" applyProtection="1"/>
    <xf numFmtId="0" fontId="0" fillId="0" borderId="0" xfId="0" applyFont="1" applyAlignment="1" applyProtection="1"/>
    <xf numFmtId="0" fontId="38" fillId="15" borderId="12" xfId="0" applyFont="1" applyFill="1" applyBorder="1" applyAlignment="1" applyProtection="1">
      <alignment vertical="center"/>
    </xf>
    <xf numFmtId="0" fontId="38" fillId="15" borderId="3" xfId="0" applyFont="1" applyFill="1" applyBorder="1" applyAlignment="1" applyProtection="1">
      <alignment vertical="center"/>
    </xf>
    <xf numFmtId="0" fontId="47" fillId="15" borderId="0" xfId="0" applyFont="1" applyFill="1" applyBorder="1" applyAlignment="1" applyProtection="1">
      <alignment vertical="center"/>
    </xf>
    <xf numFmtId="0" fontId="47" fillId="15" borderId="15" xfId="0" applyFont="1" applyFill="1" applyBorder="1" applyAlignment="1" applyProtection="1">
      <alignment vertical="center"/>
    </xf>
    <xf numFmtId="0" fontId="48" fillId="15" borderId="16" xfId="0" applyFont="1" applyFill="1" applyBorder="1" applyAlignment="1" applyProtection="1">
      <alignment vertical="center"/>
    </xf>
    <xf numFmtId="0" fontId="48" fillId="15" borderId="14" xfId="0" applyFont="1" applyFill="1" applyBorder="1" applyAlignment="1" applyProtection="1">
      <alignment vertical="center"/>
    </xf>
    <xf numFmtId="0" fontId="47" fillId="15" borderId="7" xfId="0" applyFont="1" applyFill="1" applyBorder="1" applyAlignment="1" applyProtection="1">
      <alignment vertical="center"/>
    </xf>
    <xf numFmtId="0" fontId="47" fillId="15" borderId="3" xfId="0" applyFont="1" applyFill="1" applyBorder="1" applyAlignment="1" applyProtection="1">
      <alignment vertical="center"/>
    </xf>
    <xf numFmtId="0" fontId="48" fillId="15" borderId="13" xfId="0" applyFont="1" applyFill="1" applyBorder="1" applyAlignment="1" applyProtection="1">
      <alignment vertical="center"/>
    </xf>
    <xf numFmtId="0" fontId="48" fillId="15" borderId="2" xfId="0" applyFont="1" applyFill="1" applyBorder="1" applyAlignment="1" applyProtection="1">
      <alignment vertical="center"/>
    </xf>
    <xf numFmtId="0" fontId="38" fillId="15" borderId="8" xfId="0" applyFont="1" applyFill="1" applyBorder="1" applyAlignment="1" applyProtection="1">
      <alignment vertical="center"/>
    </xf>
    <xf numFmtId="0" fontId="38" fillId="15" borderId="15" xfId="0" applyFont="1" applyFill="1" applyBorder="1" applyAlignment="1" applyProtection="1">
      <alignment vertical="center"/>
    </xf>
    <xf numFmtId="1" fontId="42" fillId="15" borderId="10" xfId="0" applyNumberFormat="1" applyFont="1" applyFill="1" applyBorder="1" applyAlignment="1" applyProtection="1">
      <alignment vertical="center"/>
    </xf>
    <xf numFmtId="1" fontId="42" fillId="15" borderId="9" xfId="0" applyNumberFormat="1" applyFont="1" applyFill="1" applyBorder="1" applyAlignment="1" applyProtection="1">
      <alignment vertical="center"/>
    </xf>
    <xf numFmtId="0" fontId="38" fillId="15" borderId="7" xfId="0" applyFont="1" applyFill="1" applyBorder="1" applyAlignment="1" applyProtection="1">
      <alignment vertical="center"/>
    </xf>
    <xf numFmtId="1" fontId="42" fillId="15" borderId="2" xfId="0" applyNumberFormat="1" applyFont="1" applyFill="1" applyBorder="1" applyAlignment="1" applyProtection="1">
      <alignment vertical="center"/>
    </xf>
    <xf numFmtId="1" fontId="42" fillId="15" borderId="13" xfId="0" applyNumberFormat="1" applyFont="1" applyFill="1" applyBorder="1" applyAlignment="1" applyProtection="1">
      <alignment vertical="center"/>
    </xf>
    <xf numFmtId="164" fontId="42" fillId="15" borderId="10" xfId="0" applyNumberFormat="1" applyFont="1" applyFill="1" applyBorder="1" applyAlignment="1" applyProtection="1">
      <alignment vertical="center"/>
    </xf>
    <xf numFmtId="164" fontId="42" fillId="15" borderId="9" xfId="0" applyNumberFormat="1" applyFont="1" applyFill="1" applyBorder="1" applyAlignment="1" applyProtection="1">
      <alignment vertical="center"/>
    </xf>
    <xf numFmtId="164" fontId="42" fillId="15" borderId="2" xfId="0" applyNumberFormat="1" applyFont="1" applyFill="1" applyBorder="1" applyAlignment="1" applyProtection="1">
      <alignment vertical="center"/>
    </xf>
    <xf numFmtId="164" fontId="42" fillId="15" borderId="13" xfId="0" applyNumberFormat="1" applyFont="1" applyFill="1" applyBorder="1" applyAlignment="1" applyProtection="1">
      <alignment vertical="center"/>
    </xf>
    <xf numFmtId="0" fontId="38" fillId="15" borderId="9" xfId="0" applyFont="1" applyFill="1" applyBorder="1" applyAlignment="1" applyProtection="1">
      <alignment vertical="center"/>
    </xf>
    <xf numFmtId="2" fontId="42" fillId="15" borderId="10" xfId="0" applyNumberFormat="1" applyFont="1" applyFill="1" applyBorder="1" applyAlignment="1" applyProtection="1">
      <alignment vertical="center"/>
    </xf>
    <xf numFmtId="2" fontId="42" fillId="15" borderId="9" xfId="0" applyNumberFormat="1" applyFont="1" applyFill="1" applyBorder="1" applyAlignment="1" applyProtection="1">
      <alignment vertical="center"/>
    </xf>
    <xf numFmtId="0" fontId="38" fillId="15" borderId="13" xfId="0" applyFont="1" applyFill="1" applyBorder="1" applyAlignment="1" applyProtection="1">
      <alignment vertical="center"/>
    </xf>
    <xf numFmtId="2" fontId="42" fillId="15" borderId="2" xfId="0" applyNumberFormat="1" applyFont="1" applyFill="1" applyBorder="1" applyAlignment="1" applyProtection="1">
      <alignment vertical="center"/>
    </xf>
    <xf numFmtId="2" fontId="42" fillId="15" borderId="13" xfId="0" applyNumberFormat="1" applyFont="1" applyFill="1" applyBorder="1" applyAlignment="1" applyProtection="1">
      <alignment vertical="center"/>
    </xf>
    <xf numFmtId="0" fontId="38" fillId="15" borderId="0" xfId="0" applyFont="1" applyFill="1" applyBorder="1" applyAlignment="1" applyProtection="1">
      <alignment vertical="center"/>
    </xf>
    <xf numFmtId="2" fontId="42" fillId="0" borderId="0" xfId="0" applyNumberFormat="1" applyFont="1" applyFill="1" applyBorder="1" applyAlignment="1" applyProtection="1">
      <alignment horizontal="center" vertical="center"/>
    </xf>
    <xf numFmtId="0" fontId="53" fillId="0" borderId="2" xfId="0" applyFont="1" applyFill="1" applyBorder="1" applyAlignment="1" applyProtection="1">
      <alignment vertical="center"/>
    </xf>
    <xf numFmtId="0" fontId="53" fillId="0" borderId="14" xfId="0" applyFont="1" applyFill="1" applyBorder="1" applyAlignment="1" applyProtection="1">
      <alignment vertical="center"/>
    </xf>
    <xf numFmtId="0" fontId="53" fillId="0" borderId="0" xfId="0" applyFont="1" applyFill="1" applyBorder="1" applyAlignment="1" applyProtection="1">
      <alignment vertical="center"/>
    </xf>
    <xf numFmtId="0" fontId="12" fillId="0" borderId="0" xfId="0" applyFont="1" applyFill="1" applyBorder="1" applyAlignment="1" applyProtection="1">
      <alignment horizontal="center" vertical="center"/>
    </xf>
    <xf numFmtId="1" fontId="4" fillId="0" borderId="0" xfId="0" applyNumberFormat="1" applyFont="1" applyFill="1" applyBorder="1" applyAlignment="1" applyProtection="1">
      <alignment vertical="center"/>
    </xf>
    <xf numFmtId="0" fontId="47" fillId="0" borderId="0" xfId="0" applyFont="1" applyFill="1" applyBorder="1" applyAlignment="1" applyProtection="1">
      <alignment vertical="center"/>
    </xf>
    <xf numFmtId="0" fontId="47" fillId="0" borderId="7" xfId="0" applyFont="1" applyFill="1" applyBorder="1" applyAlignment="1" applyProtection="1">
      <alignment vertical="center"/>
    </xf>
    <xf numFmtId="0" fontId="47" fillId="0" borderId="8" xfId="0" applyFont="1" applyFill="1" applyBorder="1" applyAlignment="1" applyProtection="1">
      <alignment vertical="center"/>
    </xf>
    <xf numFmtId="2" fontId="42" fillId="15" borderId="0" xfId="0" applyNumberFormat="1" applyFont="1" applyFill="1" applyBorder="1" applyAlignment="1" applyProtection="1">
      <alignment vertical="center"/>
    </xf>
    <xf numFmtId="0" fontId="0" fillId="0" borderId="0" xfId="0" applyFont="1" applyFill="1" applyBorder="1" applyProtection="1"/>
    <xf numFmtId="1" fontId="54" fillId="13" borderId="4" xfId="0" applyNumberFormat="1" applyFont="1" applyFill="1" applyBorder="1" applyAlignment="1" applyProtection="1">
      <alignment horizontal="center" vertical="center"/>
      <protection locked="0"/>
    </xf>
    <xf numFmtId="0" fontId="18" fillId="13" borderId="6" xfId="0" applyFont="1" applyFill="1" applyBorder="1" applyAlignment="1" applyProtection="1">
      <alignment horizontal="left" vertical="center"/>
    </xf>
    <xf numFmtId="1" fontId="38" fillId="0" borderId="15" xfId="0" applyNumberFormat="1" applyFont="1" applyFill="1" applyBorder="1" applyAlignment="1" applyProtection="1">
      <alignment vertical="center"/>
    </xf>
    <xf numFmtId="0" fontId="15" fillId="0" borderId="0" xfId="0" applyFont="1" applyFill="1" applyBorder="1" applyAlignment="1" applyProtection="1">
      <alignment horizontal="center" vertical="center"/>
    </xf>
    <xf numFmtId="0" fontId="11" fillId="0" borderId="0" xfId="0" applyFont="1" applyFill="1" applyBorder="1" applyAlignment="1" applyProtection="1">
      <alignment horizontal="left" indent="2"/>
    </xf>
    <xf numFmtId="0" fontId="8" fillId="0" borderId="0" xfId="0" applyFont="1" applyFill="1" applyBorder="1" applyAlignment="1" applyProtection="1">
      <alignment horizontal="left" vertical="center" indent="1"/>
    </xf>
    <xf numFmtId="0" fontId="8" fillId="0" borderId="0" xfId="0" applyFont="1" applyFill="1" applyAlignment="1" applyProtection="1">
      <alignment vertical="top" wrapText="1"/>
    </xf>
    <xf numFmtId="0" fontId="7" fillId="0" borderId="0" xfId="0" applyFont="1" applyAlignment="1" applyProtection="1">
      <alignment vertical="top"/>
    </xf>
    <xf numFmtId="0" fontId="10" fillId="0" borderId="0" xfId="0" applyFont="1" applyFill="1" applyBorder="1" applyAlignment="1" applyProtection="1">
      <alignment vertical="top" wrapText="1"/>
    </xf>
    <xf numFmtId="0" fontId="10" fillId="0" borderId="17" xfId="0" applyFont="1" applyFill="1" applyBorder="1" applyAlignment="1" applyProtection="1">
      <alignment horizontal="left" vertical="top" wrapText="1" indent="1"/>
    </xf>
    <xf numFmtId="0" fontId="10" fillId="0" borderId="0" xfId="0" applyFont="1" applyFill="1" applyBorder="1" applyAlignment="1" applyProtection="1">
      <alignment horizontal="left" vertical="top" wrapText="1"/>
    </xf>
    <xf numFmtId="0" fontId="10" fillId="0" borderId="0" xfId="0" applyFont="1" applyFill="1" applyBorder="1" applyAlignment="1" applyProtection="1">
      <alignment horizontal="left" vertical="top" wrapText="1" indent="1"/>
    </xf>
    <xf numFmtId="0" fontId="8" fillId="0" borderId="0" xfId="0" applyFont="1" applyFill="1" applyBorder="1" applyAlignment="1" applyProtection="1">
      <alignment vertical="top"/>
    </xf>
    <xf numFmtId="0" fontId="7" fillId="0" borderId="0" xfId="0" applyFont="1" applyBorder="1" applyAlignment="1" applyProtection="1">
      <alignment horizontal="left" vertical="top" indent="1"/>
    </xf>
    <xf numFmtId="0" fontId="7" fillId="0" borderId="17" xfId="0" applyFont="1" applyBorder="1" applyAlignment="1" applyProtection="1">
      <alignment horizontal="left" vertical="top" indent="1"/>
    </xf>
    <xf numFmtId="0" fontId="0" fillId="0" borderId="20" xfId="0" applyBorder="1" applyProtection="1"/>
    <xf numFmtId="0" fontId="0" fillId="0" borderId="21" xfId="0" applyBorder="1" applyProtection="1"/>
    <xf numFmtId="0" fontId="10" fillId="0" borderId="21" xfId="0" applyFont="1" applyFill="1" applyBorder="1" applyAlignment="1" applyProtection="1">
      <alignment horizontal="left" vertical="top" wrapText="1"/>
    </xf>
    <xf numFmtId="0" fontId="10" fillId="0" borderId="22" xfId="0" applyFont="1" applyFill="1" applyBorder="1" applyAlignment="1" applyProtection="1">
      <alignment horizontal="left" vertical="top" wrapText="1"/>
    </xf>
    <xf numFmtId="14" fontId="0" fillId="0" borderId="0" xfId="0" applyNumberFormat="1" applyProtection="1"/>
    <xf numFmtId="0" fontId="0" fillId="0" borderId="0" xfId="0" applyBorder="1" applyAlignment="1" applyProtection="1"/>
    <xf numFmtId="0" fontId="10" fillId="0" borderId="0" xfId="0" applyFont="1" applyFill="1" applyBorder="1" applyAlignment="1" applyProtection="1">
      <alignment horizontal="left" vertical="top" indent="1"/>
    </xf>
    <xf numFmtId="0" fontId="8" fillId="0" borderId="0" xfId="0" applyFont="1" applyFill="1" applyBorder="1" applyAlignment="1" applyProtection="1">
      <alignment horizontal="left" vertical="top" indent="1"/>
    </xf>
    <xf numFmtId="0" fontId="8" fillId="0" borderId="0" xfId="0" applyFont="1" applyFill="1" applyBorder="1" applyAlignment="1" applyProtection="1">
      <alignment horizontal="left" vertical="top" wrapText="1" indent="1"/>
    </xf>
    <xf numFmtId="0" fontId="0" fillId="0" borderId="0" xfId="0" applyFill="1" applyAlignment="1" applyProtection="1">
      <alignment wrapText="1"/>
      <protection locked="0"/>
    </xf>
    <xf numFmtId="0" fontId="34" fillId="0" borderId="0" xfId="0" applyFont="1" applyFill="1" applyBorder="1" applyAlignment="1" applyProtection="1">
      <alignment wrapText="1"/>
      <protection locked="0"/>
    </xf>
    <xf numFmtId="0" fontId="34" fillId="0" borderId="0" xfId="0" applyFont="1" applyFill="1" applyBorder="1" applyAlignment="1" applyProtection="1">
      <alignment horizontal="left" wrapText="1"/>
      <protection locked="0"/>
    </xf>
    <xf numFmtId="0" fontId="10" fillId="0" borderId="23" xfId="0" applyFont="1" applyFill="1" applyBorder="1" applyAlignment="1" applyProtection="1">
      <alignment horizontal="left" vertical="top" wrapText="1" indent="1"/>
    </xf>
    <xf numFmtId="0" fontId="34" fillId="0" borderId="0" xfId="0" applyFont="1" applyFill="1" applyAlignment="1">
      <alignment wrapText="1"/>
    </xf>
    <xf numFmtId="0" fontId="55" fillId="0" borderId="0" xfId="0" applyFont="1" applyFill="1" applyAlignment="1" applyProtection="1">
      <alignment vertical="center"/>
      <protection locked="0"/>
    </xf>
    <xf numFmtId="0" fontId="55" fillId="0" borderId="0" xfId="0" applyFont="1" applyFill="1" applyAlignment="1" applyProtection="1">
      <alignment vertical="center"/>
    </xf>
    <xf numFmtId="0" fontId="34" fillId="0" borderId="0" xfId="0" applyFont="1" applyFill="1" applyAlignment="1" applyProtection="1">
      <alignment vertical="center"/>
    </xf>
    <xf numFmtId="0" fontId="34" fillId="0" borderId="0" xfId="0" applyFont="1" applyFill="1" applyAlignment="1" applyProtection="1">
      <alignment vertical="center" wrapText="1"/>
      <protection locked="0"/>
    </xf>
    <xf numFmtId="0" fontId="55" fillId="0" borderId="0" xfId="0" applyFont="1" applyFill="1" applyAlignment="1" applyProtection="1">
      <alignment vertical="center" wrapText="1"/>
      <protection locked="0"/>
    </xf>
    <xf numFmtId="0" fontId="56" fillId="0" borderId="0" xfId="0" applyFont="1" applyFill="1" applyProtection="1">
      <protection locked="0"/>
    </xf>
    <xf numFmtId="0" fontId="55" fillId="0" borderId="0" xfId="0" applyFont="1" applyFill="1" applyProtection="1">
      <protection locked="0"/>
    </xf>
    <xf numFmtId="0" fontId="55" fillId="0" borderId="0" xfId="0" applyFont="1" applyFill="1" applyBorder="1" applyProtection="1">
      <protection locked="0"/>
    </xf>
    <xf numFmtId="0" fontId="34" fillId="0" borderId="0" xfId="0" applyFont="1" applyFill="1" applyBorder="1" applyAlignment="1" applyProtection="1">
      <protection locked="0"/>
    </xf>
    <xf numFmtId="0" fontId="55" fillId="0" borderId="0" xfId="0" applyFont="1" applyFill="1" applyBorder="1" applyAlignment="1" applyProtection="1">
      <protection locked="0"/>
    </xf>
    <xf numFmtId="0" fontId="55" fillId="0" borderId="0" xfId="0" applyFont="1" applyFill="1" applyAlignment="1"/>
    <xf numFmtId="0" fontId="55" fillId="0" borderId="0" xfId="0" applyFont="1" applyFill="1" applyBorder="1" applyAlignment="1" applyProtection="1">
      <alignment horizontal="left"/>
      <protection locked="0"/>
    </xf>
    <xf numFmtId="0" fontId="34" fillId="0" borderId="0" xfId="0" applyFont="1" applyFill="1" applyAlignment="1" applyProtection="1">
      <alignment wrapText="1"/>
    </xf>
    <xf numFmtId="0" fontId="57" fillId="0" borderId="0" xfId="0" applyFont="1" applyFill="1" applyAlignment="1">
      <alignment wrapText="1"/>
    </xf>
    <xf numFmtId="0" fontId="10" fillId="0" borderId="18" xfId="0" applyFont="1" applyFill="1" applyBorder="1" applyAlignment="1" applyProtection="1">
      <alignment vertical="top" wrapText="1"/>
    </xf>
    <xf numFmtId="0" fontId="10" fillId="0" borderId="19" xfId="0" applyFont="1" applyFill="1" applyBorder="1" applyAlignment="1" applyProtection="1">
      <alignment vertical="top" wrapText="1"/>
    </xf>
    <xf numFmtId="0" fontId="10" fillId="0" borderId="24" xfId="0" applyFont="1" applyFill="1" applyBorder="1" applyAlignment="1" applyProtection="1">
      <alignment vertical="top" wrapText="1"/>
    </xf>
    <xf numFmtId="0" fontId="10" fillId="0" borderId="25" xfId="0" applyFont="1" applyFill="1" applyBorder="1" applyAlignment="1" applyProtection="1">
      <alignment vertical="top" wrapText="1"/>
    </xf>
    <xf numFmtId="0" fontId="0" fillId="0" borderId="23" xfId="0" applyBorder="1" applyProtection="1"/>
    <xf numFmtId="0" fontId="0" fillId="0" borderId="26" xfId="0" applyBorder="1" applyProtection="1"/>
    <xf numFmtId="0" fontId="10" fillId="0" borderId="27" xfId="0" applyFont="1" applyFill="1" applyBorder="1" applyAlignment="1" applyProtection="1">
      <alignment horizontal="left" vertical="top" wrapText="1"/>
    </xf>
    <xf numFmtId="0" fontId="10" fillId="0" borderId="24" xfId="0" applyFont="1" applyFill="1" applyBorder="1" applyAlignment="1" applyProtection="1">
      <alignment horizontal="left" vertical="top" wrapText="1" indent="1"/>
    </xf>
    <xf numFmtId="0" fontId="7" fillId="0" borderId="24" xfId="0" applyFont="1" applyBorder="1" applyAlignment="1" applyProtection="1">
      <alignment horizontal="left" vertical="top" indent="1"/>
    </xf>
    <xf numFmtId="0" fontId="0" fillId="0" borderId="14" xfId="0" applyFont="1" applyBorder="1" applyProtection="1"/>
    <xf numFmtId="0" fontId="34" fillId="17" borderId="0" xfId="0" applyFont="1" applyFill="1" applyAlignment="1" applyProtection="1">
      <alignment vertical="center" wrapText="1"/>
      <protection locked="0"/>
    </xf>
    <xf numFmtId="0" fontId="8" fillId="0" borderId="0" xfId="0" applyFont="1" applyFill="1" applyBorder="1" applyAlignment="1" applyProtection="1">
      <alignment vertical="center"/>
    </xf>
    <xf numFmtId="0" fontId="8" fillId="0" borderId="15" xfId="0" applyFont="1" applyFill="1" applyBorder="1" applyAlignment="1" applyProtection="1">
      <alignment vertical="center"/>
    </xf>
    <xf numFmtId="0" fontId="8" fillId="0" borderId="0" xfId="0" applyFont="1" applyFill="1" applyAlignment="1" applyProtection="1">
      <alignment vertical="center"/>
    </xf>
    <xf numFmtId="0" fontId="0" fillId="0" borderId="0" xfId="0" applyAlignment="1">
      <alignment horizontal="left" indent="1"/>
    </xf>
    <xf numFmtId="0" fontId="0" fillId="0" borderId="0" xfId="0" applyAlignment="1">
      <alignment horizontal="left" indent="2"/>
    </xf>
    <xf numFmtId="0" fontId="62" fillId="0" borderId="0" xfId="0" applyFont="1" applyAlignment="1">
      <alignment horizontal="left" vertical="center" indent="1"/>
    </xf>
    <xf numFmtId="0" fontId="0" fillId="0" borderId="0" xfId="0" applyAlignment="1">
      <alignment horizontal="left" indent="3"/>
    </xf>
    <xf numFmtId="0" fontId="31" fillId="0" borderId="0" xfId="0" applyFont="1" applyAlignment="1">
      <alignment horizontal="left" indent="3"/>
    </xf>
    <xf numFmtId="0" fontId="0" fillId="0" borderId="0" xfId="0" applyAlignment="1">
      <alignment horizontal="left" indent="4"/>
    </xf>
    <xf numFmtId="0" fontId="0" fillId="0" borderId="0" xfId="0" applyAlignment="1">
      <alignment horizontal="left" indent="5"/>
    </xf>
    <xf numFmtId="0" fontId="34" fillId="0" borderId="0" xfId="0" applyFont="1" applyAlignment="1" applyProtection="1">
      <alignment horizontal="left" indent="5"/>
      <protection locked="0"/>
    </xf>
    <xf numFmtId="0" fontId="34" fillId="0" borderId="0" xfId="0" applyFont="1" applyAlignment="1" applyProtection="1">
      <alignment horizontal="left" indent="5"/>
    </xf>
    <xf numFmtId="0" fontId="10" fillId="0" borderId="0" xfId="0" applyFont="1" applyFill="1" applyBorder="1" applyAlignment="1" applyProtection="1">
      <alignment horizontal="left" vertical="top" wrapText="1" indent="1"/>
    </xf>
    <xf numFmtId="0" fontId="34" fillId="17" borderId="0" xfId="0" applyFont="1" applyFill="1" applyProtection="1">
      <protection locked="0"/>
    </xf>
    <xf numFmtId="0" fontId="34" fillId="17" borderId="0" xfId="0" applyFont="1" applyFill="1" applyBorder="1" applyProtection="1">
      <protection locked="0"/>
    </xf>
    <xf numFmtId="0" fontId="31" fillId="0" borderId="0" xfId="0" applyFont="1" applyProtection="1">
      <protection locked="0"/>
    </xf>
    <xf numFmtId="0" fontId="31" fillId="0" borderId="0" xfId="0" applyFont="1" applyProtection="1"/>
    <xf numFmtId="0" fontId="31" fillId="0" borderId="0" xfId="0" applyFont="1" applyAlignment="1" applyProtection="1">
      <alignment vertical="center"/>
      <protection locked="0"/>
    </xf>
    <xf numFmtId="0" fontId="0" fillId="0" borderId="0" xfId="0" applyFont="1"/>
    <xf numFmtId="0" fontId="0" fillId="0" borderId="0" xfId="0" applyFont="1" applyProtection="1">
      <protection locked="0"/>
    </xf>
    <xf numFmtId="0" fontId="64" fillId="0" borderId="0" xfId="0" applyFont="1" applyAlignment="1">
      <alignment horizontal="left" indent="1"/>
    </xf>
    <xf numFmtId="1" fontId="32" fillId="13" borderId="10" xfId="0" applyNumberFormat="1" applyFont="1" applyFill="1" applyBorder="1" applyAlignment="1" applyProtection="1">
      <alignment horizontal="center" vertical="center"/>
      <protection locked="0"/>
    </xf>
    <xf numFmtId="0" fontId="34" fillId="9" borderId="0" xfId="0" applyFont="1" applyFill="1" applyBorder="1" applyProtection="1">
      <protection locked="0"/>
    </xf>
    <xf numFmtId="0" fontId="34" fillId="9" borderId="0" xfId="0" applyFont="1" applyFill="1" applyProtection="1"/>
    <xf numFmtId="0" fontId="34" fillId="9" borderId="0" xfId="0" applyFont="1" applyFill="1" applyBorder="1" applyAlignment="1" applyProtection="1">
      <protection locked="0"/>
    </xf>
    <xf numFmtId="0" fontId="34" fillId="17" borderId="0" xfId="0" applyFont="1" applyFill="1" applyAlignment="1" applyProtection="1">
      <alignment vertical="top" wrapText="1"/>
      <protection locked="0"/>
    </xf>
    <xf numFmtId="0" fontId="10" fillId="0" borderId="1" xfId="0" applyFont="1" applyFill="1" applyBorder="1" applyAlignment="1" applyProtection="1">
      <alignment vertical="top" wrapText="1"/>
    </xf>
    <xf numFmtId="0" fontId="34" fillId="17" borderId="0" xfId="0" applyFont="1" applyFill="1" applyAlignment="1" applyProtection="1">
      <alignment wrapText="1"/>
      <protection locked="0"/>
    </xf>
    <xf numFmtId="0" fontId="0" fillId="0" borderId="0" xfId="0" applyAlignment="1">
      <alignment horizontal="left" indent="6"/>
    </xf>
    <xf numFmtId="0" fontId="61" fillId="0" borderId="0" xfId="0" applyFont="1" applyAlignment="1" applyProtection="1">
      <alignment vertical="center" wrapText="1"/>
    </xf>
    <xf numFmtId="0" fontId="61" fillId="0" borderId="0" xfId="0" applyFont="1" applyBorder="1" applyAlignment="1" applyProtection="1">
      <alignment vertical="center" wrapText="1"/>
    </xf>
    <xf numFmtId="0" fontId="67" fillId="0" borderId="0" xfId="0" applyFont="1" applyAlignment="1" applyProtection="1">
      <alignment horizontal="center" vertical="center"/>
    </xf>
    <xf numFmtId="0" fontId="39" fillId="0" borderId="0" xfId="0" applyFont="1" applyFill="1" applyBorder="1" applyAlignment="1" applyProtection="1">
      <alignment horizontal="center" vertical="center"/>
    </xf>
    <xf numFmtId="0" fontId="5" fillId="3" borderId="11" xfId="0" applyFont="1" applyFill="1" applyBorder="1" applyAlignment="1" applyProtection="1">
      <alignment horizontal="left" vertical="center" wrapText="1"/>
    </xf>
    <xf numFmtId="165" fontId="14" fillId="5" borderId="11" xfId="0" applyNumberFormat="1" applyFont="1" applyFill="1" applyBorder="1" applyAlignment="1" applyProtection="1">
      <alignment horizontal="center" vertical="center"/>
    </xf>
    <xf numFmtId="2" fontId="14" fillId="5" borderId="11" xfId="0" applyNumberFormat="1" applyFont="1" applyFill="1" applyBorder="1" applyAlignment="1" applyProtection="1">
      <alignment horizontal="center" vertical="center"/>
    </xf>
    <xf numFmtId="0" fontId="34" fillId="7" borderId="0" xfId="0" applyFont="1" applyFill="1" applyProtection="1">
      <protection locked="0"/>
    </xf>
    <xf numFmtId="0" fontId="34" fillId="7" borderId="0" xfId="0" applyFont="1" applyFill="1" applyProtection="1"/>
    <xf numFmtId="0" fontId="34" fillId="7" borderId="0" xfId="0" applyFont="1" applyFill="1" applyAlignment="1" applyProtection="1">
      <alignment vertical="center"/>
      <protection locked="0"/>
    </xf>
    <xf numFmtId="0" fontId="34" fillId="7" borderId="0" xfId="0" applyFont="1" applyFill="1" applyAlignment="1" applyProtection="1">
      <alignment vertical="center"/>
    </xf>
    <xf numFmtId="0" fontId="42" fillId="0" borderId="0" xfId="0" applyFont="1" applyFill="1" applyBorder="1" applyAlignment="1" applyProtection="1">
      <alignment horizontal="left" vertical="top" wrapText="1"/>
    </xf>
    <xf numFmtId="0" fontId="42" fillId="0" borderId="0" xfId="0" applyFont="1" applyFill="1" applyBorder="1" applyAlignment="1" applyProtection="1">
      <alignment horizontal="left" indent="2"/>
    </xf>
    <xf numFmtId="1" fontId="20" fillId="10" borderId="11" xfId="0" applyNumberFormat="1" applyFont="1" applyFill="1" applyBorder="1" applyAlignment="1" applyProtection="1">
      <alignment horizontal="center" vertical="center"/>
    </xf>
    <xf numFmtId="1" fontId="0" fillId="0" borderId="0" xfId="0" applyNumberFormat="1" applyAlignment="1" applyProtection="1">
      <alignment horizontal="center" vertical="center"/>
    </xf>
    <xf numFmtId="0" fontId="0" fillId="0" borderId="0" xfId="0" applyAlignment="1">
      <alignment wrapText="1"/>
    </xf>
    <xf numFmtId="0" fontId="69" fillId="15" borderId="36" xfId="0" applyFont="1" applyFill="1" applyBorder="1" applyAlignment="1">
      <alignment horizontal="center" vertical="center" wrapText="1"/>
    </xf>
    <xf numFmtId="0" fontId="70" fillId="0" borderId="37" xfId="0" applyFont="1" applyBorder="1" applyAlignment="1">
      <alignment horizontal="right" vertical="center" wrapText="1"/>
    </xf>
    <xf numFmtId="0" fontId="71" fillId="0" borderId="37" xfId="0" applyFont="1" applyBorder="1" applyAlignment="1">
      <alignment horizontal="right" wrapText="1"/>
    </xf>
    <xf numFmtId="0" fontId="71" fillId="0" borderId="36" xfId="0" applyFont="1" applyBorder="1" applyAlignment="1">
      <alignment horizontal="right" wrapText="1"/>
    </xf>
    <xf numFmtId="0" fontId="71" fillId="0" borderId="37" xfId="0" applyFont="1" applyBorder="1" applyAlignment="1">
      <alignment horizontal="right" vertical="top" wrapText="1"/>
    </xf>
    <xf numFmtId="0" fontId="31" fillId="0" borderId="0" xfId="0" applyFont="1" applyAlignment="1">
      <alignment horizontal="left" indent="1"/>
    </xf>
    <xf numFmtId="0" fontId="0" fillId="0" borderId="0" xfId="0" applyFont="1" applyAlignment="1">
      <alignment horizontal="left" indent="1"/>
    </xf>
    <xf numFmtId="1" fontId="4" fillId="8" borderId="0" xfId="0" applyNumberFormat="1" applyFont="1" applyFill="1" applyBorder="1" applyAlignment="1" applyProtection="1">
      <alignment horizontal="center" vertical="center" wrapText="1"/>
    </xf>
    <xf numFmtId="1" fontId="4" fillId="8" borderId="0" xfId="0" applyNumberFormat="1" applyFont="1" applyFill="1" applyBorder="1" applyAlignment="1" applyProtection="1">
      <alignment horizontal="center" vertical="center"/>
    </xf>
    <xf numFmtId="0" fontId="0" fillId="10" borderId="0" xfId="0" applyFill="1" applyBorder="1" applyAlignment="1" applyProtection="1">
      <alignment horizontal="center"/>
    </xf>
    <xf numFmtId="0" fontId="3" fillId="0" borderId="0" xfId="0" applyFont="1" applyFill="1" applyAlignment="1" applyProtection="1">
      <alignment horizontal="left"/>
    </xf>
    <xf numFmtId="0" fontId="38" fillId="10" borderId="0" xfId="0" applyFont="1" applyFill="1" applyBorder="1" applyAlignment="1" applyProtection="1">
      <alignment horizontal="center" vertical="center" wrapText="1"/>
    </xf>
    <xf numFmtId="0" fontId="61" fillId="0" borderId="0" xfId="0" applyFont="1" applyBorder="1" applyAlignment="1" applyProtection="1">
      <alignment horizontal="left" vertical="center"/>
    </xf>
    <xf numFmtId="0" fontId="55" fillId="0" borderId="0" xfId="0" applyFont="1" applyFill="1" applyAlignment="1" applyProtection="1">
      <alignment vertical="top" wrapText="1"/>
      <protection locked="0"/>
    </xf>
    <xf numFmtId="1" fontId="0" fillId="0" borderId="0" xfId="0" applyNumberFormat="1" applyAlignment="1" applyProtection="1">
      <alignment horizontal="center"/>
    </xf>
    <xf numFmtId="1" fontId="0" fillId="8" borderId="0" xfId="0" applyNumberFormat="1" applyFill="1" applyAlignment="1" applyProtection="1">
      <alignment horizontal="center" vertical="center"/>
    </xf>
    <xf numFmtId="0" fontId="6" fillId="12" borderId="6" xfId="0" applyFont="1" applyFill="1" applyBorder="1" applyAlignment="1" applyProtection="1">
      <alignment horizontal="right" vertical="center" wrapText="1" indent="1"/>
    </xf>
    <xf numFmtId="0" fontId="18" fillId="3" borderId="11" xfId="0" applyFont="1" applyFill="1" applyBorder="1" applyAlignment="1" applyProtection="1">
      <alignment horizontal="right" vertical="center"/>
    </xf>
    <xf numFmtId="0" fontId="31" fillId="0" borderId="0" xfId="0" applyFont="1" applyAlignment="1">
      <alignment horizontal="left"/>
    </xf>
    <xf numFmtId="0" fontId="0" fillId="0" borderId="0" xfId="0" applyAlignment="1">
      <alignment horizontal="left" wrapText="1" indent="2"/>
    </xf>
    <xf numFmtId="0" fontId="29" fillId="0" borderId="38" xfId="0" applyFont="1" applyFill="1" applyBorder="1" applyAlignment="1" applyProtection="1">
      <alignment horizontal="center" vertical="center"/>
    </xf>
    <xf numFmtId="1" fontId="29" fillId="0" borderId="38" xfId="0" applyNumberFormat="1" applyFont="1" applyFill="1" applyBorder="1" applyAlignment="1" applyProtection="1">
      <alignment horizontal="center"/>
    </xf>
    <xf numFmtId="1" fontId="0" fillId="0" borderId="0" xfId="0" applyNumberFormat="1" applyFont="1" applyProtection="1"/>
    <xf numFmtId="0" fontId="0" fillId="0" borderId="0" xfId="0" applyAlignment="1" applyProtection="1">
      <alignment horizontal="right" vertical="center"/>
    </xf>
    <xf numFmtId="0" fontId="0" fillId="0" borderId="0" xfId="0" applyAlignment="1">
      <alignment horizontal="left" vertical="center" wrapText="1" indent="2"/>
    </xf>
    <xf numFmtId="0" fontId="0" fillId="0" borderId="0" xfId="0" applyAlignment="1">
      <alignment horizontal="left" vertical="center"/>
    </xf>
    <xf numFmtId="0" fontId="73" fillId="12" borderId="6" xfId="0" applyFont="1" applyFill="1" applyBorder="1" applyAlignment="1" applyProtection="1">
      <alignment horizontal="center" vertical="center" wrapText="1"/>
      <protection locked="0"/>
    </xf>
    <xf numFmtId="0" fontId="73" fillId="12" borderId="6" xfId="0" applyFont="1" applyFill="1" applyBorder="1" applyAlignment="1" applyProtection="1">
      <alignment horizontal="center" vertical="center" wrapText="1"/>
      <protection locked="0"/>
    </xf>
    <xf numFmtId="0" fontId="42" fillId="0" borderId="0" xfId="0" applyFont="1" applyFill="1" applyBorder="1" applyAlignment="1" applyProtection="1">
      <alignment horizontal="left" indent="2"/>
    </xf>
    <xf numFmtId="0" fontId="18" fillId="13" borderId="6" xfId="0" applyFont="1" applyFill="1" applyBorder="1" applyAlignment="1" applyProtection="1">
      <alignment horizontal="left" vertical="center"/>
    </xf>
    <xf numFmtId="0" fontId="18" fillId="13" borderId="5" xfId="0" applyFont="1" applyFill="1" applyBorder="1" applyAlignment="1" applyProtection="1">
      <alignment horizontal="left" vertical="center"/>
    </xf>
    <xf numFmtId="1" fontId="0" fillId="0" borderId="0" xfId="0" applyNumberFormat="1" applyAlignment="1" applyProtection="1">
      <alignment horizontal="right" vertical="center"/>
    </xf>
    <xf numFmtId="0" fontId="42" fillId="0" borderId="0" xfId="0" applyFont="1" applyFill="1" applyBorder="1" applyAlignment="1" applyProtection="1">
      <alignment horizontal="left" vertical="top" wrapText="1" indent="1"/>
    </xf>
    <xf numFmtId="0" fontId="42" fillId="0" borderId="0" xfId="0" applyFont="1" applyFill="1" applyBorder="1" applyAlignment="1" applyProtection="1">
      <alignment horizontal="left" indent="2"/>
    </xf>
    <xf numFmtId="0" fontId="42" fillId="0" borderId="0" xfId="0" applyFont="1" applyFill="1" applyBorder="1" applyAlignment="1" applyProtection="1">
      <alignment horizontal="left" indent="2"/>
    </xf>
    <xf numFmtId="0" fontId="0" fillId="0" borderId="0" xfId="0" applyFont="1" applyBorder="1" applyAlignment="1" applyProtection="1">
      <alignment horizontal="left" indent="2"/>
    </xf>
    <xf numFmtId="0" fontId="42" fillId="0" borderId="0" xfId="0" applyFont="1" applyFill="1" applyBorder="1" applyAlignment="1" applyProtection="1">
      <alignment horizontal="left" vertical="top" wrapText="1" indent="2"/>
    </xf>
    <xf numFmtId="0" fontId="42" fillId="0" borderId="0" xfId="0" applyFont="1" applyFill="1" applyBorder="1" applyAlignment="1" applyProtection="1">
      <alignment horizontal="left" vertical="top" indent="1"/>
    </xf>
    <xf numFmtId="0" fontId="0" fillId="0" borderId="0" xfId="0" applyAlignment="1" applyProtection="1">
      <alignment horizontal="left" indent="1"/>
    </xf>
    <xf numFmtId="0" fontId="0" fillId="0" borderId="0" xfId="0" applyFont="1" applyAlignment="1" applyProtection="1">
      <alignment horizontal="left" indent="1"/>
    </xf>
    <xf numFmtId="0" fontId="42" fillId="0" borderId="0" xfId="0" applyFont="1" applyFill="1" applyBorder="1" applyAlignment="1" applyProtection="1">
      <alignment horizontal="left" vertical="top" indent="2"/>
    </xf>
    <xf numFmtId="0" fontId="0" fillId="0" borderId="0" xfId="0" applyFill="1" applyBorder="1" applyAlignment="1" applyProtection="1">
      <alignment horizontal="left" indent="2"/>
    </xf>
    <xf numFmtId="0" fontId="0" fillId="0" borderId="0" xfId="0" applyBorder="1" applyAlignment="1" applyProtection="1">
      <alignment horizontal="left" indent="2"/>
    </xf>
    <xf numFmtId="0" fontId="0" fillId="0" borderId="0" xfId="0" applyFont="1" applyAlignment="1" applyProtection="1">
      <alignment horizontal="left" indent="2"/>
    </xf>
    <xf numFmtId="0" fontId="0" fillId="0" borderId="0" xfId="0" applyAlignment="1" applyProtection="1">
      <alignment horizontal="left" indent="2"/>
    </xf>
    <xf numFmtId="0" fontId="10" fillId="0" borderId="0" xfId="0" applyFont="1" applyFill="1" applyBorder="1" applyAlignment="1" applyProtection="1">
      <alignment horizontal="left" vertical="top" wrapText="1"/>
    </xf>
    <xf numFmtId="0" fontId="51" fillId="0" borderId="0" xfId="0" applyFont="1" applyBorder="1" applyAlignment="1" applyProtection="1">
      <alignment vertical="center" wrapText="1"/>
    </xf>
    <xf numFmtId="0" fontId="52" fillId="0" borderId="0" xfId="0" applyFont="1" applyBorder="1" applyAlignment="1" applyProtection="1">
      <alignment vertical="center" wrapText="1"/>
    </xf>
    <xf numFmtId="0" fontId="44" fillId="15" borderId="7" xfId="0" applyFont="1" applyFill="1" applyBorder="1" applyAlignment="1" applyProtection="1">
      <alignment vertical="center"/>
    </xf>
    <xf numFmtId="0" fontId="79" fillId="0" borderId="0" xfId="0" applyFont="1" applyAlignment="1" applyProtection="1">
      <alignment horizontal="left" indent="2"/>
    </xf>
    <xf numFmtId="0" fontId="44" fillId="15" borderId="0" xfId="0" applyFont="1" applyFill="1" applyBorder="1" applyAlignment="1" applyProtection="1">
      <alignment vertical="center"/>
    </xf>
    <xf numFmtId="0" fontId="8" fillId="0" borderId="0" xfId="0" applyFont="1" applyFill="1" applyBorder="1" applyAlignment="1" applyProtection="1">
      <alignment vertical="center" wrapText="1"/>
    </xf>
    <xf numFmtId="0" fontId="0" fillId="0" borderId="38" xfId="0" applyBorder="1" applyProtection="1"/>
    <xf numFmtId="0" fontId="10" fillId="0" borderId="38" xfId="0" applyFont="1" applyFill="1" applyBorder="1" applyAlignment="1" applyProtection="1">
      <alignment horizontal="left" vertical="top" wrapText="1" indent="1"/>
    </xf>
    <xf numFmtId="0" fontId="0" fillId="0" borderId="1" xfId="0" applyBorder="1" applyProtection="1"/>
    <xf numFmtId="0" fontId="0" fillId="0" borderId="1" xfId="0" applyBorder="1" applyAlignment="1" applyProtection="1"/>
    <xf numFmtId="0" fontId="10" fillId="0" borderId="24" xfId="0" applyFont="1" applyFill="1" applyBorder="1" applyAlignment="1" applyProtection="1">
      <alignment horizontal="left" vertical="top" wrapText="1" indent="1"/>
    </xf>
    <xf numFmtId="0" fontId="7" fillId="0" borderId="23" xfId="0" applyFont="1" applyBorder="1" applyAlignment="1" applyProtection="1">
      <alignment horizontal="left" vertical="top" indent="2"/>
    </xf>
    <xf numFmtId="0" fontId="10" fillId="0" borderId="17" xfId="0" applyFont="1" applyFill="1" applyBorder="1" applyAlignment="1" applyProtection="1">
      <alignment vertical="top" wrapText="1"/>
    </xf>
    <xf numFmtId="0" fontId="10" fillId="0" borderId="23" xfId="0" applyFont="1" applyFill="1" applyBorder="1" applyAlignment="1" applyProtection="1">
      <alignment horizontal="left" vertical="top" indent="4"/>
    </xf>
    <xf numFmtId="0" fontId="10" fillId="0" borderId="24" xfId="0" applyNumberFormat="1" applyFont="1" applyFill="1" applyBorder="1" applyAlignment="1" applyProtection="1">
      <alignment vertical="top" wrapText="1"/>
    </xf>
    <xf numFmtId="0" fontId="10" fillId="0" borderId="23" xfId="0" applyFont="1" applyFill="1" applyBorder="1" applyAlignment="1" applyProtection="1">
      <alignment horizontal="left" vertical="top" wrapText="1" indent="4"/>
    </xf>
    <xf numFmtId="0" fontId="10" fillId="0" borderId="0" xfId="0" applyFont="1" applyFill="1" applyBorder="1" applyAlignment="1" applyProtection="1">
      <alignment horizontal="left" vertical="top" wrapText="1" indent="4"/>
    </xf>
    <xf numFmtId="0" fontId="80" fillId="0" borderId="0" xfId="0" applyFont="1" applyAlignment="1" applyProtection="1">
      <alignment horizontal="left" vertical="center" indent="1"/>
    </xf>
    <xf numFmtId="0" fontId="3" fillId="0" borderId="0" xfId="0" applyFont="1" applyFill="1" applyBorder="1" applyProtection="1"/>
    <xf numFmtId="1" fontId="3" fillId="0" borderId="0" xfId="0" applyNumberFormat="1" applyFont="1" applyFill="1" applyBorder="1" applyProtection="1"/>
    <xf numFmtId="0" fontId="68" fillId="18" borderId="0" xfId="0" applyFont="1" applyFill="1" applyAlignment="1">
      <alignment horizontal="center" vertical="top"/>
    </xf>
    <xf numFmtId="0" fontId="73" fillId="12" borderId="6" xfId="0" applyFont="1" applyFill="1" applyBorder="1" applyAlignment="1" applyProtection="1">
      <alignment horizontal="center" vertical="center" wrapText="1"/>
      <protection locked="0"/>
    </xf>
    <xf numFmtId="0" fontId="0" fillId="0" borderId="0" xfId="0" applyBorder="1" applyAlignment="1" applyProtection="1">
      <alignment horizontal="left" vertical="center"/>
    </xf>
    <xf numFmtId="0" fontId="42" fillId="0" borderId="0" xfId="0" applyFont="1" applyAlignment="1" applyProtection="1">
      <alignment horizontal="left" vertical="center" indent="2"/>
    </xf>
    <xf numFmtId="0" fontId="42" fillId="0" borderId="0" xfId="0" applyFont="1" applyFill="1" applyBorder="1" applyAlignment="1" applyProtection="1">
      <alignment horizontal="left" indent="2"/>
    </xf>
    <xf numFmtId="0" fontId="0" fillId="0" borderId="0" xfId="0" applyAlignment="1" applyProtection="1">
      <alignment horizontal="left" vertical="center"/>
    </xf>
    <xf numFmtId="0" fontId="73" fillId="12" borderId="6" xfId="0" applyFont="1" applyFill="1" applyBorder="1" applyAlignment="1" applyProtection="1">
      <alignment horizontal="center" vertical="center" wrapText="1"/>
      <protection locked="0"/>
    </xf>
    <xf numFmtId="0" fontId="0" fillId="0" borderId="0" xfId="0" applyAlignment="1" applyProtection="1">
      <alignment horizontal="left" vertical="center"/>
    </xf>
    <xf numFmtId="0" fontId="6" fillId="4" borderId="4" xfId="0" applyFont="1" applyFill="1" applyBorder="1" applyAlignment="1" applyProtection="1">
      <alignment vertical="center" wrapText="1"/>
    </xf>
    <xf numFmtId="0" fontId="5" fillId="9" borderId="0" xfId="0" applyFont="1" applyFill="1" applyBorder="1" applyAlignment="1" applyProtection="1">
      <alignment horizontal="left" vertical="top" wrapText="1"/>
    </xf>
    <xf numFmtId="1" fontId="4" fillId="9" borderId="0" xfId="0" applyNumberFormat="1" applyFont="1" applyFill="1" applyBorder="1" applyAlignment="1" applyProtection="1">
      <alignment horizontal="center" vertical="center" wrapText="1"/>
    </xf>
    <xf numFmtId="0" fontId="5" fillId="9" borderId="0" xfId="0" applyFont="1" applyFill="1" applyBorder="1" applyAlignment="1" applyProtection="1">
      <alignment horizontal="left" vertical="top" wrapText="1" indent="1"/>
    </xf>
    <xf numFmtId="0" fontId="30" fillId="9" borderId="11" xfId="0" applyFont="1" applyFill="1" applyBorder="1" applyAlignment="1" applyProtection="1">
      <alignment horizontal="left" vertical="center" wrapText="1" indent="1"/>
    </xf>
    <xf numFmtId="0" fontId="0" fillId="0" borderId="0" xfId="0" quotePrefix="1" applyBorder="1" applyProtection="1"/>
    <xf numFmtId="0" fontId="0" fillId="0" borderId="0" xfId="0" applyBorder="1" applyAlignment="1" applyProtection="1">
      <alignment horizontal="right"/>
    </xf>
    <xf numFmtId="0" fontId="10" fillId="0" borderId="0" xfId="0" applyFont="1" applyFill="1" applyBorder="1" applyAlignment="1" applyProtection="1">
      <alignment vertical="center" wrapText="1"/>
    </xf>
    <xf numFmtId="0" fontId="10" fillId="0" borderId="23" xfId="0" applyFont="1" applyFill="1" applyBorder="1" applyAlignment="1" applyProtection="1">
      <alignment horizontal="left" vertical="top" wrapText="1" indent="4"/>
    </xf>
    <xf numFmtId="0" fontId="10" fillId="0" borderId="0" xfId="0" applyFont="1" applyFill="1" applyBorder="1" applyAlignment="1" applyProtection="1">
      <alignment horizontal="left" vertical="top" wrapText="1" indent="4"/>
    </xf>
    <xf numFmtId="0" fontId="10" fillId="0" borderId="23" xfId="0" applyNumberFormat="1" applyFont="1" applyFill="1" applyBorder="1" applyAlignment="1" applyProtection="1">
      <alignment horizontal="left" vertical="top" wrapText="1" indent="4"/>
    </xf>
    <xf numFmtId="0" fontId="10" fillId="0" borderId="0" xfId="0" applyNumberFormat="1" applyFont="1" applyFill="1" applyBorder="1" applyAlignment="1" applyProtection="1">
      <alignment horizontal="left" vertical="top" wrapText="1" indent="4"/>
    </xf>
    <xf numFmtId="0" fontId="51" fillId="0" borderId="0" xfId="0" applyFont="1" applyBorder="1" applyAlignment="1" applyProtection="1">
      <alignment horizontal="center" vertical="center" wrapText="1"/>
    </xf>
    <xf numFmtId="0" fontId="52" fillId="0" borderId="0" xfId="0" applyFont="1" applyBorder="1" applyAlignment="1" applyProtection="1">
      <alignment horizontal="center" vertical="center" wrapText="1"/>
    </xf>
    <xf numFmtId="0" fontId="58" fillId="11" borderId="14" xfId="0" applyFont="1" applyFill="1" applyBorder="1" applyAlignment="1" applyProtection="1">
      <alignment horizontal="center" vertical="center"/>
      <protection locked="0"/>
    </xf>
    <xf numFmtId="0" fontId="58" fillId="11" borderId="0" xfId="0" applyFont="1" applyFill="1" applyBorder="1" applyAlignment="1" applyProtection="1">
      <alignment horizontal="center" vertical="center"/>
      <protection locked="0"/>
    </xf>
    <xf numFmtId="0" fontId="48" fillId="10" borderId="0" xfId="0" applyFont="1" applyFill="1" applyBorder="1" applyAlignment="1" applyProtection="1">
      <alignment horizontal="center" vertical="center" wrapText="1"/>
    </xf>
    <xf numFmtId="0" fontId="48" fillId="10" borderId="15" xfId="0" applyFont="1" applyFill="1" applyBorder="1" applyAlignment="1" applyProtection="1">
      <alignment horizontal="center" vertical="center" wrapText="1"/>
    </xf>
    <xf numFmtId="0" fontId="61" fillId="0" borderId="0" xfId="0" applyFont="1" applyAlignment="1" applyProtection="1">
      <alignment horizontal="left" vertical="center" wrapText="1" indent="3"/>
    </xf>
    <xf numFmtId="0" fontId="61" fillId="0" borderId="0" xfId="0" applyFont="1" applyBorder="1" applyAlignment="1" applyProtection="1">
      <alignment horizontal="left" vertical="center"/>
    </xf>
    <xf numFmtId="0" fontId="44" fillId="10" borderId="10" xfId="0" applyFont="1" applyFill="1" applyBorder="1" applyAlignment="1" applyProtection="1">
      <alignment horizontal="center" vertical="center" wrapText="1"/>
    </xf>
    <xf numFmtId="0" fontId="44" fillId="10" borderId="14" xfId="0" applyFont="1" applyFill="1" applyBorder="1" applyAlignment="1" applyProtection="1">
      <alignment horizontal="center" vertical="center" wrapText="1"/>
    </xf>
    <xf numFmtId="0" fontId="48" fillId="10" borderId="14" xfId="0" applyFont="1" applyFill="1" applyBorder="1" applyAlignment="1" applyProtection="1">
      <alignment horizontal="center" vertical="center"/>
    </xf>
    <xf numFmtId="0" fontId="48" fillId="10" borderId="0" xfId="0" applyFont="1" applyFill="1" applyBorder="1" applyAlignment="1" applyProtection="1">
      <alignment horizontal="center" vertical="center"/>
    </xf>
    <xf numFmtId="0" fontId="48" fillId="10" borderId="2" xfId="0" applyFont="1" applyFill="1" applyBorder="1" applyAlignment="1" applyProtection="1">
      <alignment horizontal="center" vertical="center"/>
    </xf>
    <xf numFmtId="0" fontId="48" fillId="10" borderId="7" xfId="0" applyFont="1" applyFill="1" applyBorder="1" applyAlignment="1" applyProtection="1">
      <alignment horizontal="center" vertical="center"/>
    </xf>
    <xf numFmtId="1" fontId="78" fillId="13" borderId="10" xfId="0" applyNumberFormat="1" applyFont="1" applyFill="1" applyBorder="1" applyAlignment="1" applyProtection="1">
      <alignment horizontal="center" vertical="center"/>
    </xf>
    <xf numFmtId="1" fontId="78" fillId="13" borderId="12" xfId="0" applyNumberFormat="1" applyFont="1" applyFill="1" applyBorder="1" applyAlignment="1" applyProtection="1">
      <alignment horizontal="center" vertical="center"/>
    </xf>
    <xf numFmtId="1" fontId="78" fillId="13" borderId="2" xfId="0" applyNumberFormat="1" applyFont="1" applyFill="1" applyBorder="1" applyAlignment="1" applyProtection="1">
      <alignment horizontal="center" vertical="center"/>
    </xf>
    <xf numFmtId="1" fontId="78" fillId="13" borderId="3" xfId="0" applyNumberFormat="1" applyFont="1" applyFill="1" applyBorder="1" applyAlignment="1" applyProtection="1">
      <alignment horizontal="center" vertical="center"/>
    </xf>
    <xf numFmtId="1" fontId="78" fillId="13" borderId="8" xfId="0" applyNumberFormat="1" applyFont="1" applyFill="1" applyBorder="1" applyAlignment="1" applyProtection="1">
      <alignment horizontal="center" vertical="center"/>
    </xf>
    <xf numFmtId="1" fontId="78" fillId="13" borderId="14" xfId="0" applyNumberFormat="1" applyFont="1" applyFill="1" applyBorder="1" applyAlignment="1" applyProtection="1">
      <alignment horizontal="center" vertical="center"/>
    </xf>
    <xf numFmtId="1" fontId="78" fillId="13" borderId="0" xfId="0" applyNumberFormat="1" applyFont="1" applyFill="1" applyBorder="1" applyAlignment="1" applyProtection="1">
      <alignment horizontal="center" vertical="center"/>
    </xf>
    <xf numFmtId="1" fontId="78" fillId="13" borderId="15" xfId="0" applyNumberFormat="1" applyFont="1" applyFill="1" applyBorder="1" applyAlignment="1" applyProtection="1">
      <alignment horizontal="center" vertical="center"/>
    </xf>
    <xf numFmtId="0" fontId="44" fillId="10" borderId="9" xfId="0" applyFont="1" applyFill="1" applyBorder="1" applyAlignment="1" applyProtection="1">
      <alignment horizontal="center" vertical="center" wrapText="1"/>
    </xf>
    <xf numFmtId="0" fontId="44" fillId="10" borderId="13" xfId="0" applyFont="1" applyFill="1" applyBorder="1" applyAlignment="1" applyProtection="1">
      <alignment horizontal="center" vertical="center" wrapText="1"/>
    </xf>
    <xf numFmtId="0" fontId="0" fillId="10" borderId="8" xfId="0" applyFill="1" applyBorder="1" applyAlignment="1" applyProtection="1">
      <alignment horizontal="center"/>
    </xf>
    <xf numFmtId="0" fontId="0" fillId="10" borderId="7" xfId="0" applyFill="1" applyBorder="1" applyAlignment="1" applyProtection="1">
      <alignment horizontal="center"/>
    </xf>
    <xf numFmtId="0" fontId="48" fillId="10" borderId="16" xfId="0" applyFont="1" applyFill="1" applyBorder="1" applyAlignment="1" applyProtection="1">
      <alignment horizontal="center" vertical="center"/>
    </xf>
    <xf numFmtId="0" fontId="48" fillId="10" borderId="13" xfId="0" applyFont="1" applyFill="1" applyBorder="1" applyAlignment="1" applyProtection="1">
      <alignment horizontal="center" vertical="center"/>
    </xf>
    <xf numFmtId="164" fontId="78" fillId="13" borderId="10" xfId="0" applyNumberFormat="1" applyFont="1" applyFill="1" applyBorder="1" applyAlignment="1" applyProtection="1">
      <alignment horizontal="center" vertical="center"/>
    </xf>
    <xf numFmtId="164" fontId="78" fillId="13" borderId="2" xfId="0" applyNumberFormat="1" applyFont="1" applyFill="1" applyBorder="1" applyAlignment="1" applyProtection="1">
      <alignment horizontal="center" vertical="center"/>
    </xf>
    <xf numFmtId="164" fontId="78" fillId="13" borderId="9" xfId="0" applyNumberFormat="1" applyFont="1" applyFill="1" applyBorder="1" applyAlignment="1" applyProtection="1">
      <alignment horizontal="center" vertical="center"/>
    </xf>
    <xf numFmtId="164" fontId="78" fillId="13" borderId="13" xfId="0" applyNumberFormat="1" applyFont="1" applyFill="1" applyBorder="1" applyAlignment="1" applyProtection="1">
      <alignment horizontal="center" vertical="center"/>
    </xf>
    <xf numFmtId="0" fontId="48" fillId="10" borderId="15" xfId="0" applyFont="1" applyFill="1" applyBorder="1" applyAlignment="1" applyProtection="1">
      <alignment horizontal="center" vertical="center"/>
    </xf>
    <xf numFmtId="0" fontId="48" fillId="10" borderId="3" xfId="0" applyFont="1" applyFill="1" applyBorder="1" applyAlignment="1" applyProtection="1">
      <alignment horizontal="center" vertical="center"/>
    </xf>
    <xf numFmtId="0" fontId="47" fillId="10" borderId="0" xfId="0" applyFont="1" applyFill="1" applyBorder="1" applyAlignment="1" applyProtection="1">
      <alignment horizontal="center" vertical="center"/>
    </xf>
    <xf numFmtId="0" fontId="47" fillId="10" borderId="7" xfId="0" applyFont="1" applyFill="1" applyBorder="1" applyAlignment="1" applyProtection="1">
      <alignment horizontal="center" vertical="center"/>
    </xf>
    <xf numFmtId="1" fontId="78" fillId="13" borderId="9" xfId="0" applyNumberFormat="1" applyFont="1" applyFill="1" applyBorder="1" applyAlignment="1" applyProtection="1">
      <alignment horizontal="center" vertical="center"/>
    </xf>
    <xf numFmtId="1" fontId="78" fillId="13" borderId="13" xfId="0" applyNumberFormat="1" applyFont="1" applyFill="1" applyBorder="1" applyAlignment="1" applyProtection="1">
      <alignment horizontal="center" vertical="center"/>
    </xf>
    <xf numFmtId="2" fontId="78" fillId="13" borderId="10" xfId="0" applyNumberFormat="1" applyFont="1" applyFill="1" applyBorder="1" applyAlignment="1" applyProtection="1">
      <alignment horizontal="center" vertical="center"/>
    </xf>
    <xf numFmtId="2" fontId="78" fillId="13" borderId="14" xfId="0" applyNumberFormat="1" applyFont="1" applyFill="1" applyBorder="1" applyAlignment="1" applyProtection="1">
      <alignment horizontal="center" vertical="center"/>
    </xf>
    <xf numFmtId="2" fontId="78" fillId="13" borderId="2" xfId="0" applyNumberFormat="1" applyFont="1" applyFill="1" applyBorder="1" applyAlignment="1" applyProtection="1">
      <alignment horizontal="center" vertical="center"/>
    </xf>
    <xf numFmtId="0" fontId="38" fillId="10" borderId="8" xfId="0" applyFont="1" applyFill="1" applyBorder="1" applyAlignment="1" applyProtection="1">
      <alignment horizontal="center" vertical="center"/>
    </xf>
    <xf numFmtId="0" fontId="38" fillId="10" borderId="12" xfId="0" applyFont="1" applyFill="1" applyBorder="1" applyAlignment="1" applyProtection="1">
      <alignment horizontal="center" vertical="center"/>
    </xf>
    <xf numFmtId="0" fontId="38" fillId="10" borderId="7" xfId="0" applyFont="1" applyFill="1" applyBorder="1" applyAlignment="1" applyProtection="1">
      <alignment horizontal="center" vertical="center"/>
    </xf>
    <xf numFmtId="0" fontId="38" fillId="10" borderId="3" xfId="0" applyFont="1" applyFill="1" applyBorder="1" applyAlignment="1" applyProtection="1">
      <alignment horizontal="center" vertical="center"/>
    </xf>
    <xf numFmtId="0" fontId="38" fillId="10" borderId="0" xfId="0" applyFont="1" applyFill="1" applyBorder="1" applyAlignment="1" applyProtection="1">
      <alignment horizontal="center" vertical="center"/>
    </xf>
    <xf numFmtId="0" fontId="38" fillId="10" borderId="15" xfId="0" applyFont="1" applyFill="1" applyBorder="1" applyAlignment="1" applyProtection="1">
      <alignment horizontal="center" vertical="center"/>
    </xf>
    <xf numFmtId="0" fontId="44" fillId="10" borderId="9" xfId="0" applyFont="1" applyFill="1" applyBorder="1" applyAlignment="1" applyProtection="1">
      <alignment horizontal="center" vertical="center"/>
    </xf>
    <xf numFmtId="0" fontId="44" fillId="10" borderId="16" xfId="0" applyFont="1" applyFill="1" applyBorder="1" applyAlignment="1" applyProtection="1">
      <alignment horizontal="center" vertical="center"/>
    </xf>
    <xf numFmtId="2" fontId="78" fillId="13" borderId="9" xfId="0" applyNumberFormat="1" applyFont="1" applyFill="1" applyBorder="1" applyAlignment="1" applyProtection="1">
      <alignment horizontal="center" vertical="center"/>
    </xf>
    <xf numFmtId="2" fontId="78" fillId="13" borderId="16" xfId="0" applyNumberFormat="1" applyFont="1" applyFill="1" applyBorder="1" applyAlignment="1" applyProtection="1">
      <alignment horizontal="center" vertical="center"/>
    </xf>
    <xf numFmtId="2" fontId="78" fillId="13" borderId="13" xfId="0" applyNumberFormat="1" applyFont="1" applyFill="1" applyBorder="1" applyAlignment="1" applyProtection="1">
      <alignment horizontal="center" vertical="center"/>
    </xf>
    <xf numFmtId="0" fontId="10" fillId="13" borderId="10" xfId="0" applyFont="1" applyFill="1" applyBorder="1" applyAlignment="1" applyProtection="1">
      <alignment horizontal="left" vertical="center" wrapText="1" indent="1"/>
    </xf>
    <xf numFmtId="0" fontId="10" fillId="13" borderId="8" xfId="0" applyFont="1" applyFill="1" applyBorder="1" applyAlignment="1" applyProtection="1">
      <alignment horizontal="left" vertical="center" wrapText="1" indent="1"/>
    </xf>
    <xf numFmtId="0" fontId="10" fillId="13" borderId="14" xfId="0" applyFont="1" applyFill="1" applyBorder="1" applyAlignment="1" applyProtection="1">
      <alignment horizontal="left" vertical="center" wrapText="1" indent="1"/>
    </xf>
    <xf numFmtId="0" fontId="10" fillId="13" borderId="0" xfId="0" applyFont="1" applyFill="1" applyBorder="1" applyAlignment="1" applyProtection="1">
      <alignment horizontal="left" vertical="center" wrapText="1" indent="1"/>
    </xf>
    <xf numFmtId="0" fontId="44" fillId="10" borderId="13" xfId="0" applyFont="1" applyFill="1" applyBorder="1" applyAlignment="1" applyProtection="1">
      <alignment horizontal="center" vertical="center"/>
    </xf>
    <xf numFmtId="0" fontId="47" fillId="10" borderId="0" xfId="0" applyFont="1" applyFill="1" applyBorder="1" applyAlignment="1" applyProtection="1">
      <alignment horizontal="right" vertical="center" indent="1"/>
    </xf>
    <xf numFmtId="0" fontId="47" fillId="10" borderId="15" xfId="0" applyFont="1" applyFill="1" applyBorder="1" applyAlignment="1" applyProtection="1">
      <alignment horizontal="right" vertical="center" indent="1"/>
    </xf>
    <xf numFmtId="0" fontId="47" fillId="10" borderId="7" xfId="0" applyFont="1" applyFill="1" applyBorder="1" applyAlignment="1" applyProtection="1">
      <alignment horizontal="right" vertical="center" indent="1"/>
    </xf>
    <xf numFmtId="0" fontId="47" fillId="10" borderId="3" xfId="0" applyFont="1" applyFill="1" applyBorder="1" applyAlignment="1" applyProtection="1">
      <alignment horizontal="right" vertical="center" indent="1"/>
    </xf>
    <xf numFmtId="0" fontId="44" fillId="10" borderId="15" xfId="0" applyFont="1" applyFill="1" applyBorder="1" applyAlignment="1" applyProtection="1">
      <alignment horizontal="center" vertical="center"/>
    </xf>
    <xf numFmtId="0" fontId="44" fillId="10" borderId="3" xfId="0" applyFont="1" applyFill="1" applyBorder="1" applyAlignment="1" applyProtection="1">
      <alignment horizontal="center" vertical="center"/>
    </xf>
    <xf numFmtId="0" fontId="44" fillId="10" borderId="12" xfId="0" applyFont="1" applyFill="1" applyBorder="1" applyAlignment="1" applyProtection="1">
      <alignment horizontal="center" vertical="center"/>
    </xf>
    <xf numFmtId="0" fontId="10" fillId="13" borderId="2" xfId="0" applyFont="1" applyFill="1" applyBorder="1" applyAlignment="1" applyProtection="1">
      <alignment horizontal="left" vertical="center" wrapText="1" indent="1"/>
    </xf>
    <xf numFmtId="0" fontId="10" fillId="13" borderId="7" xfId="0" applyFont="1" applyFill="1" applyBorder="1" applyAlignment="1" applyProtection="1">
      <alignment horizontal="left" vertical="center" wrapText="1" indent="1"/>
    </xf>
    <xf numFmtId="0" fontId="47" fillId="10" borderId="15" xfId="0" applyFont="1" applyFill="1" applyBorder="1" applyAlignment="1" applyProtection="1">
      <alignment horizontal="center" vertical="center"/>
    </xf>
    <xf numFmtId="0" fontId="47" fillId="10" borderId="3" xfId="0" applyFont="1" applyFill="1" applyBorder="1" applyAlignment="1" applyProtection="1">
      <alignment horizontal="center" vertical="center"/>
    </xf>
    <xf numFmtId="0" fontId="47" fillId="10" borderId="8" xfId="0" applyFont="1" applyFill="1" applyBorder="1" applyAlignment="1" applyProtection="1">
      <alignment horizontal="center" vertical="center"/>
    </xf>
    <xf numFmtId="0" fontId="47" fillId="10" borderId="12" xfId="0" applyFont="1" applyFill="1" applyBorder="1" applyAlignment="1" applyProtection="1">
      <alignment horizontal="center" vertical="center"/>
    </xf>
    <xf numFmtId="166" fontId="50" fillId="11" borderId="14" xfId="0" applyNumberFormat="1" applyFont="1" applyFill="1" applyBorder="1" applyAlignment="1" applyProtection="1">
      <alignment horizontal="left" vertical="center" indent="1"/>
      <protection locked="0"/>
    </xf>
    <xf numFmtId="166" fontId="50" fillId="11" borderId="0" xfId="0" applyNumberFormat="1" applyFont="1" applyFill="1" applyBorder="1" applyAlignment="1" applyProtection="1">
      <alignment horizontal="left" vertical="center" indent="1"/>
      <protection locked="0"/>
    </xf>
    <xf numFmtId="166" fontId="50" fillId="11" borderId="2" xfId="0" applyNumberFormat="1" applyFont="1" applyFill="1" applyBorder="1" applyAlignment="1" applyProtection="1">
      <alignment horizontal="left" vertical="center" indent="1"/>
      <protection locked="0"/>
    </xf>
    <xf numFmtId="166" fontId="50" fillId="11" borderId="7" xfId="0" applyNumberFormat="1" applyFont="1" applyFill="1" applyBorder="1" applyAlignment="1" applyProtection="1">
      <alignment horizontal="left" vertical="center" indent="1"/>
      <protection locked="0"/>
    </xf>
    <xf numFmtId="0" fontId="50" fillId="11" borderId="10" xfId="0" applyFont="1" applyFill="1" applyBorder="1" applyAlignment="1" applyProtection="1">
      <alignment horizontal="left" vertical="center" indent="1"/>
      <protection locked="0"/>
    </xf>
    <xf numFmtId="0" fontId="50" fillId="11" borderId="8" xfId="0" applyFont="1" applyFill="1" applyBorder="1" applyAlignment="1" applyProtection="1">
      <alignment horizontal="left" vertical="center" indent="1"/>
      <protection locked="0"/>
    </xf>
    <xf numFmtId="0" fontId="50" fillId="11" borderId="14" xfId="0" applyFont="1" applyFill="1" applyBorder="1" applyAlignment="1" applyProtection="1">
      <alignment horizontal="left" vertical="center" indent="1"/>
      <protection locked="0"/>
    </xf>
    <xf numFmtId="0" fontId="50" fillId="11" borderId="0" xfId="0" applyFont="1" applyFill="1" applyBorder="1" applyAlignment="1" applyProtection="1">
      <alignment horizontal="left" vertical="center" indent="1"/>
      <protection locked="0"/>
    </xf>
    <xf numFmtId="0" fontId="24" fillId="10" borderId="0" xfId="0" applyFont="1" applyFill="1" applyBorder="1" applyAlignment="1" applyProtection="1">
      <alignment horizontal="center" vertical="center"/>
    </xf>
    <xf numFmtId="0" fontId="24" fillId="10" borderId="7" xfId="0" applyFont="1" applyFill="1" applyBorder="1" applyAlignment="1" applyProtection="1">
      <alignment horizontal="center" vertical="center"/>
    </xf>
    <xf numFmtId="0" fontId="8" fillId="13" borderId="0" xfId="0" applyFont="1" applyFill="1" applyBorder="1" applyAlignment="1" applyProtection="1">
      <alignment horizontal="center" vertical="center"/>
    </xf>
    <xf numFmtId="0" fontId="8" fillId="13" borderId="7" xfId="0" applyFont="1" applyFill="1" applyBorder="1" applyAlignment="1" applyProtection="1">
      <alignment horizontal="center" vertical="center"/>
    </xf>
    <xf numFmtId="0" fontId="59" fillId="13" borderId="8" xfId="0" applyFont="1" applyFill="1" applyBorder="1" applyAlignment="1" applyProtection="1">
      <alignment horizontal="center" vertical="center"/>
    </xf>
    <xf numFmtId="0" fontId="59" fillId="13" borderId="12" xfId="0" applyFont="1" applyFill="1" applyBorder="1" applyAlignment="1" applyProtection="1">
      <alignment horizontal="center" vertical="center"/>
    </xf>
    <xf numFmtId="0" fontId="59" fillId="13" borderId="7" xfId="0" applyFont="1" applyFill="1" applyBorder="1" applyAlignment="1" applyProtection="1">
      <alignment horizontal="center" vertical="center"/>
    </xf>
    <xf numFmtId="0" fontId="59" fillId="13" borderId="3" xfId="0" applyFont="1" applyFill="1" applyBorder="1" applyAlignment="1" applyProtection="1">
      <alignment horizontal="center" vertical="center"/>
    </xf>
    <xf numFmtId="0" fontId="60" fillId="13" borderId="0" xfId="0" applyFont="1" applyFill="1" applyBorder="1" applyAlignment="1" applyProtection="1">
      <alignment horizontal="center" vertical="center"/>
    </xf>
    <xf numFmtId="164" fontId="75" fillId="11" borderId="9" xfId="0" applyNumberFormat="1" applyFont="1" applyFill="1" applyBorder="1" applyAlignment="1" applyProtection="1">
      <alignment horizontal="center" vertical="center"/>
      <protection locked="0"/>
    </xf>
    <xf numFmtId="164" fontId="75" fillId="11" borderId="13" xfId="0" applyNumberFormat="1" applyFont="1" applyFill="1" applyBorder="1" applyAlignment="1" applyProtection="1">
      <alignment horizontal="center" vertical="center"/>
      <protection locked="0"/>
    </xf>
    <xf numFmtId="1" fontId="75" fillId="11" borderId="10" xfId="0" applyNumberFormat="1" applyFont="1" applyFill="1" applyBorder="1" applyAlignment="1" applyProtection="1">
      <alignment horizontal="center" vertical="center"/>
      <protection locked="0"/>
    </xf>
    <xf numFmtId="1" fontId="75" fillId="11" borderId="2" xfId="0" applyNumberFormat="1" applyFont="1" applyFill="1" applyBorder="1" applyAlignment="1" applyProtection="1">
      <alignment horizontal="center" vertical="center"/>
      <protection locked="0"/>
    </xf>
    <xf numFmtId="1" fontId="75" fillId="11" borderId="14" xfId="0" applyNumberFormat="1" applyFont="1" applyFill="1" applyBorder="1" applyAlignment="1" applyProtection="1">
      <alignment horizontal="center" vertical="center"/>
      <protection locked="0"/>
    </xf>
    <xf numFmtId="0" fontId="76" fillId="13" borderId="14" xfId="0" applyFont="1" applyFill="1" applyBorder="1" applyAlignment="1" applyProtection="1">
      <alignment horizontal="center" vertical="center" wrapText="1"/>
    </xf>
    <xf numFmtId="0" fontId="76" fillId="13" borderId="2" xfId="0" applyFont="1" applyFill="1" applyBorder="1" applyAlignment="1" applyProtection="1">
      <alignment horizontal="center" vertical="center" wrapText="1"/>
    </xf>
    <xf numFmtId="0" fontId="76" fillId="13" borderId="10" xfId="0" applyFont="1" applyFill="1" applyBorder="1" applyAlignment="1" applyProtection="1">
      <alignment horizontal="center" vertical="center"/>
    </xf>
    <xf numFmtId="0" fontId="76" fillId="13" borderId="2" xfId="0" applyFont="1" applyFill="1" applyBorder="1" applyAlignment="1" applyProtection="1">
      <alignment horizontal="center" vertical="center"/>
    </xf>
    <xf numFmtId="0" fontId="77" fillId="13" borderId="10" xfId="0" applyFont="1" applyFill="1" applyBorder="1" applyAlignment="1" applyProtection="1">
      <alignment horizontal="center" vertical="center"/>
    </xf>
    <xf numFmtId="0" fontId="77" fillId="13" borderId="14" xfId="0" applyFont="1" applyFill="1" applyBorder="1" applyAlignment="1" applyProtection="1">
      <alignment horizontal="center" vertical="center"/>
    </xf>
    <xf numFmtId="0" fontId="0" fillId="10" borderId="0" xfId="0" applyFill="1" applyBorder="1" applyAlignment="1" applyProtection="1">
      <alignment horizontal="center"/>
    </xf>
    <xf numFmtId="1" fontId="78" fillId="13" borderId="7" xfId="0" applyNumberFormat="1" applyFont="1" applyFill="1" applyBorder="1" applyAlignment="1" applyProtection="1">
      <alignment horizontal="center" vertical="center"/>
    </xf>
    <xf numFmtId="0" fontId="44" fillId="10" borderId="2" xfId="0" applyFont="1" applyFill="1" applyBorder="1" applyAlignment="1" applyProtection="1">
      <alignment horizontal="center" vertical="center" wrapText="1"/>
    </xf>
    <xf numFmtId="0" fontId="18" fillId="13" borderId="5" xfId="0" applyFont="1" applyFill="1" applyBorder="1" applyAlignment="1" applyProtection="1">
      <alignment horizontal="left" vertical="center" indent="1"/>
    </xf>
    <xf numFmtId="0" fontId="18" fillId="13" borderId="11" xfId="0" applyFont="1" applyFill="1" applyBorder="1" applyAlignment="1" applyProtection="1">
      <alignment horizontal="left" vertical="center" indent="1"/>
    </xf>
    <xf numFmtId="0" fontId="19" fillId="13" borderId="4" xfId="0" applyFont="1" applyFill="1" applyBorder="1" applyAlignment="1" applyProtection="1">
      <alignment horizontal="center" vertical="center"/>
    </xf>
    <xf numFmtId="0" fontId="19" fillId="13" borderId="6" xfId="0" applyFont="1" applyFill="1" applyBorder="1" applyAlignment="1" applyProtection="1">
      <alignment horizontal="center" vertical="center"/>
    </xf>
    <xf numFmtId="0" fontId="19" fillId="13" borderId="5" xfId="0" applyFont="1" applyFill="1" applyBorder="1" applyAlignment="1" applyProtection="1">
      <alignment horizontal="center" vertical="center"/>
    </xf>
    <xf numFmtId="0" fontId="42" fillId="0" borderId="0" xfId="0" applyFont="1" applyAlignment="1" applyProtection="1">
      <alignment horizontal="left" vertical="center" indent="2"/>
    </xf>
    <xf numFmtId="0" fontId="5" fillId="12" borderId="6" xfId="0" applyFont="1" applyFill="1" applyBorder="1" applyAlignment="1" applyProtection="1">
      <alignment horizontal="center" vertical="center" wrapText="1"/>
    </xf>
    <xf numFmtId="0" fontId="5" fillId="12" borderId="5" xfId="0" applyFont="1" applyFill="1" applyBorder="1" applyAlignment="1" applyProtection="1">
      <alignment horizontal="center" vertical="center" wrapText="1"/>
    </xf>
    <xf numFmtId="0" fontId="6" fillId="12" borderId="4" xfId="0" applyFont="1" applyFill="1" applyBorder="1" applyAlignment="1" applyProtection="1">
      <alignment horizontal="left" vertical="center" wrapText="1" indent="13"/>
    </xf>
    <xf numFmtId="0" fontId="6" fillId="12" borderId="6" xfId="0" applyFont="1" applyFill="1" applyBorder="1" applyAlignment="1" applyProtection="1">
      <alignment horizontal="left" vertical="center" wrapText="1" indent="13"/>
    </xf>
    <xf numFmtId="0" fontId="6" fillId="13" borderId="5" xfId="0" applyFont="1" applyFill="1" applyBorder="1" applyAlignment="1" applyProtection="1">
      <alignment horizontal="center" vertical="center" wrapText="1"/>
    </xf>
    <xf numFmtId="0" fontId="6" fillId="13" borderId="11" xfId="0" applyFont="1" applyFill="1" applyBorder="1" applyAlignment="1" applyProtection="1">
      <alignment horizontal="center" vertical="center" wrapText="1"/>
    </xf>
    <xf numFmtId="0" fontId="21" fillId="13" borderId="4" xfId="0" applyFont="1" applyFill="1" applyBorder="1" applyAlignment="1" applyProtection="1">
      <alignment horizontal="right" vertical="center" wrapText="1"/>
    </xf>
    <xf numFmtId="0" fontId="21" fillId="13" borderId="6" xfId="0" applyFont="1" applyFill="1" applyBorder="1" applyAlignment="1" applyProtection="1">
      <alignment horizontal="right" vertical="center" wrapText="1"/>
    </xf>
    <xf numFmtId="0" fontId="21" fillId="13" borderId="5" xfId="0" applyFont="1" applyFill="1" applyBorder="1" applyAlignment="1" applyProtection="1">
      <alignment horizontal="right" vertical="center" wrapText="1"/>
    </xf>
    <xf numFmtId="0" fontId="6" fillId="13" borderId="6" xfId="0" applyFont="1" applyFill="1" applyBorder="1" applyAlignment="1" applyProtection="1">
      <alignment horizontal="center" vertical="center" wrapText="1"/>
    </xf>
    <xf numFmtId="0" fontId="4" fillId="13" borderId="6" xfId="0" applyFont="1" applyFill="1" applyBorder="1" applyAlignment="1" applyProtection="1">
      <alignment horizontal="center" vertical="center" wrapText="1"/>
    </xf>
    <xf numFmtId="0" fontId="4" fillId="13" borderId="5" xfId="0" applyFont="1" applyFill="1" applyBorder="1" applyAlignment="1" applyProtection="1">
      <alignment horizontal="center" vertical="center" wrapText="1"/>
    </xf>
    <xf numFmtId="0" fontId="1" fillId="13" borderId="4" xfId="0" applyFont="1" applyFill="1" applyBorder="1" applyAlignment="1" applyProtection="1">
      <alignment horizontal="right" vertical="center" wrapText="1"/>
    </xf>
    <xf numFmtId="0" fontId="1" fillId="13" borderId="6" xfId="0" applyFont="1" applyFill="1" applyBorder="1" applyAlignment="1" applyProtection="1">
      <alignment horizontal="right" vertical="center" wrapText="1"/>
    </xf>
    <xf numFmtId="0" fontId="1" fillId="13" borderId="5" xfId="0" applyFont="1" applyFill="1" applyBorder="1" applyAlignment="1" applyProtection="1">
      <alignment horizontal="right" vertical="center" wrapText="1"/>
    </xf>
    <xf numFmtId="0" fontId="1" fillId="13" borderId="4" xfId="0" applyFont="1" applyFill="1" applyBorder="1" applyAlignment="1" applyProtection="1">
      <alignment horizontal="center" vertical="center" wrapText="1"/>
    </xf>
    <xf numFmtId="0" fontId="1" fillId="13" borderId="6" xfId="0" applyFont="1" applyFill="1" applyBorder="1" applyAlignment="1" applyProtection="1">
      <alignment horizontal="center" vertical="center" wrapText="1"/>
    </xf>
    <xf numFmtId="0" fontId="14" fillId="12" borderId="5" xfId="0" applyFont="1" applyFill="1" applyBorder="1" applyAlignment="1" applyProtection="1">
      <alignment horizontal="center" vertical="center" wrapText="1"/>
    </xf>
    <xf numFmtId="0" fontId="14" fillId="12" borderId="11" xfId="0" applyFont="1" applyFill="1" applyBorder="1" applyAlignment="1" applyProtection="1">
      <alignment horizontal="center" vertical="center" wrapText="1"/>
    </xf>
    <xf numFmtId="0" fontId="74" fillId="11" borderId="14" xfId="0" applyFont="1" applyFill="1" applyBorder="1" applyAlignment="1" applyProtection="1">
      <alignment horizontal="center" vertical="center" wrapText="1"/>
      <protection locked="0"/>
    </xf>
    <xf numFmtId="0" fontId="74" fillId="11" borderId="2" xfId="0" applyFont="1" applyFill="1" applyBorder="1" applyAlignment="1" applyProtection="1">
      <alignment horizontal="center" vertical="center" wrapText="1"/>
      <protection locked="0"/>
    </xf>
    <xf numFmtId="0" fontId="47" fillId="10" borderId="0" xfId="0" applyFont="1" applyFill="1" applyBorder="1" applyAlignment="1" applyProtection="1">
      <alignment horizontal="left" vertical="center" indent="24"/>
    </xf>
    <xf numFmtId="0" fontId="47" fillId="10" borderId="7" xfId="0" applyFont="1" applyFill="1" applyBorder="1" applyAlignment="1" applyProtection="1">
      <alignment horizontal="left" vertical="center" indent="24"/>
    </xf>
    <xf numFmtId="0" fontId="68" fillId="10" borderId="0" xfId="0" applyFont="1" applyFill="1" applyBorder="1" applyAlignment="1" applyProtection="1">
      <alignment horizontal="right" vertical="center" indent="1"/>
    </xf>
    <xf numFmtId="0" fontId="68" fillId="10" borderId="7" xfId="0" applyFont="1" applyFill="1" applyBorder="1" applyAlignment="1" applyProtection="1">
      <alignment horizontal="right" vertical="center" indent="1"/>
    </xf>
    <xf numFmtId="0" fontId="28" fillId="13" borderId="6" xfId="0" applyFont="1" applyFill="1" applyBorder="1" applyAlignment="1" applyProtection="1">
      <alignment horizontal="center" vertical="center" wrapText="1"/>
    </xf>
    <xf numFmtId="0" fontId="28" fillId="13" borderId="5" xfId="0" applyFont="1" applyFill="1" applyBorder="1" applyAlignment="1" applyProtection="1">
      <alignment horizontal="center" vertical="center" wrapText="1"/>
    </xf>
    <xf numFmtId="0" fontId="1" fillId="13" borderId="14" xfId="0" applyFont="1" applyFill="1" applyBorder="1" applyAlignment="1" applyProtection="1">
      <alignment horizontal="right" vertical="center" wrapText="1"/>
    </xf>
    <xf numFmtId="0" fontId="1" fillId="13" borderId="0" xfId="0" applyFont="1" applyFill="1" applyBorder="1" applyAlignment="1" applyProtection="1">
      <alignment horizontal="right" vertical="center" wrapText="1"/>
    </xf>
    <xf numFmtId="0" fontId="1" fillId="13" borderId="15" xfId="0" applyFont="1" applyFill="1" applyBorder="1" applyAlignment="1" applyProtection="1">
      <alignment horizontal="right" vertical="center" wrapText="1"/>
    </xf>
    <xf numFmtId="0" fontId="43" fillId="13" borderId="4" xfId="0" applyFont="1" applyFill="1" applyBorder="1" applyAlignment="1" applyProtection="1">
      <alignment horizontal="center" vertical="center"/>
    </xf>
    <xf numFmtId="0" fontId="43" fillId="13" borderId="6" xfId="0" applyFont="1" applyFill="1" applyBorder="1" applyAlignment="1" applyProtection="1">
      <alignment horizontal="center" vertical="center"/>
    </xf>
    <xf numFmtId="0" fontId="73" fillId="12" borderId="4" xfId="0" applyFont="1" applyFill="1" applyBorder="1" applyAlignment="1" applyProtection="1">
      <alignment horizontal="center" vertical="center" wrapText="1"/>
      <protection locked="0"/>
    </xf>
    <xf numFmtId="0" fontId="73" fillId="12" borderId="6" xfId="0" applyFont="1" applyFill="1" applyBorder="1" applyAlignment="1" applyProtection="1">
      <alignment horizontal="center" vertical="center" wrapText="1"/>
      <protection locked="0"/>
    </xf>
    <xf numFmtId="0" fontId="14" fillId="12" borderId="6" xfId="0" applyFont="1" applyFill="1" applyBorder="1" applyAlignment="1" applyProtection="1">
      <alignment horizontal="center" vertical="center" wrapText="1"/>
    </xf>
    <xf numFmtId="0" fontId="38" fillId="10" borderId="8" xfId="0" applyFont="1" applyFill="1" applyBorder="1" applyAlignment="1" applyProtection="1">
      <alignment horizontal="center" vertical="center" wrapText="1"/>
    </xf>
    <xf numFmtId="0" fontId="38" fillId="10" borderId="7" xfId="0" applyFont="1" applyFill="1" applyBorder="1" applyAlignment="1" applyProtection="1">
      <alignment horizontal="center" vertical="center" wrapText="1"/>
    </xf>
    <xf numFmtId="0" fontId="38" fillId="10" borderId="0" xfId="0" applyFont="1" applyFill="1" applyBorder="1" applyAlignment="1" applyProtection="1">
      <alignment horizontal="right" vertical="center" indent="1"/>
    </xf>
    <xf numFmtId="0" fontId="38" fillId="10" borderId="15" xfId="0" applyFont="1" applyFill="1" applyBorder="1" applyAlignment="1" applyProtection="1">
      <alignment horizontal="right" vertical="center" indent="1"/>
    </xf>
    <xf numFmtId="0" fontId="38" fillId="10" borderId="7" xfId="0" applyFont="1" applyFill="1" applyBorder="1" applyAlignment="1" applyProtection="1">
      <alignment horizontal="right" vertical="center" indent="1"/>
    </xf>
    <xf numFmtId="0" fontId="38" fillId="10" borderId="3" xfId="0" applyFont="1" applyFill="1" applyBorder="1" applyAlignment="1" applyProtection="1">
      <alignment horizontal="right" vertical="center" indent="1"/>
    </xf>
    <xf numFmtId="0" fontId="38" fillId="0" borderId="10" xfId="0" applyFont="1" applyFill="1" applyBorder="1" applyAlignment="1" applyProtection="1">
      <alignment horizontal="center" vertical="center" wrapText="1"/>
    </xf>
    <xf numFmtId="0" fontId="38" fillId="0" borderId="8" xfId="0" applyFont="1" applyFill="1" applyBorder="1" applyAlignment="1" applyProtection="1">
      <alignment horizontal="center" vertical="center" wrapText="1"/>
    </xf>
    <xf numFmtId="0" fontId="38" fillId="0" borderId="12" xfId="0" applyFont="1" applyFill="1" applyBorder="1" applyAlignment="1" applyProtection="1">
      <alignment horizontal="center" vertical="center" wrapText="1"/>
    </xf>
    <xf numFmtId="0" fontId="38" fillId="0" borderId="14" xfId="0" applyFont="1" applyFill="1" applyBorder="1" applyAlignment="1" applyProtection="1">
      <alignment horizontal="center" vertical="center" wrapText="1"/>
    </xf>
    <xf numFmtId="0" fontId="38" fillId="0" borderId="0" xfId="0" applyFont="1" applyFill="1" applyBorder="1" applyAlignment="1" applyProtection="1">
      <alignment horizontal="center" vertical="center" wrapText="1"/>
    </xf>
    <xf numFmtId="1" fontId="8" fillId="13" borderId="14" xfId="0" applyNumberFormat="1" applyFont="1" applyFill="1" applyBorder="1" applyAlignment="1" applyProtection="1">
      <alignment horizontal="center" vertical="center"/>
    </xf>
    <xf numFmtId="0" fontId="73" fillId="12" borderId="10" xfId="0" applyFont="1" applyFill="1" applyBorder="1" applyAlignment="1" applyProtection="1">
      <alignment horizontal="center" vertical="center" wrapText="1"/>
      <protection locked="0"/>
    </xf>
    <xf numFmtId="0" fontId="73" fillId="12" borderId="8" xfId="0" applyFont="1" applyFill="1" applyBorder="1" applyAlignment="1" applyProtection="1">
      <alignment horizontal="center" vertical="center" wrapText="1"/>
      <protection locked="0"/>
    </xf>
    <xf numFmtId="0" fontId="17" fillId="10" borderId="10" xfId="0" applyFont="1" applyFill="1" applyBorder="1" applyAlignment="1" applyProtection="1">
      <alignment horizontal="center" vertical="center" wrapText="1"/>
    </xf>
    <xf numFmtId="0" fontId="17" fillId="10" borderId="2" xfId="0" applyFont="1" applyFill="1" applyBorder="1" applyAlignment="1" applyProtection="1">
      <alignment horizontal="center" vertical="center" wrapText="1"/>
    </xf>
    <xf numFmtId="168" fontId="8" fillId="13" borderId="14" xfId="0" applyNumberFormat="1" applyFont="1" applyFill="1" applyBorder="1" applyAlignment="1" applyProtection="1">
      <alignment horizontal="center" vertical="center"/>
    </xf>
    <xf numFmtId="168" fontId="8" fillId="13" borderId="2" xfId="0" applyNumberFormat="1" applyFont="1" applyFill="1" applyBorder="1" applyAlignment="1" applyProtection="1">
      <alignment horizontal="center" vertical="center"/>
    </xf>
    <xf numFmtId="0" fontId="22" fillId="12" borderId="6" xfId="0" applyFont="1" applyFill="1" applyBorder="1" applyAlignment="1" applyProtection="1">
      <alignment horizontal="center" vertical="center" wrapText="1"/>
    </xf>
    <xf numFmtId="0" fontId="22" fillId="12" borderId="5" xfId="0" applyFont="1" applyFill="1" applyBorder="1" applyAlignment="1" applyProtection="1">
      <alignment horizontal="center" vertical="center" wrapText="1"/>
    </xf>
    <xf numFmtId="0" fontId="43" fillId="13" borderId="4" xfId="0" applyFont="1" applyFill="1" applyBorder="1" applyAlignment="1" applyProtection="1">
      <alignment horizontal="right" vertical="center" wrapText="1"/>
    </xf>
    <xf numFmtId="0" fontId="43" fillId="13" borderId="6" xfId="0" applyFont="1" applyFill="1" applyBorder="1" applyAlignment="1" applyProtection="1">
      <alignment horizontal="right" vertical="center" wrapText="1"/>
    </xf>
    <xf numFmtId="0" fontId="43" fillId="13" borderId="5" xfId="0" applyFont="1" applyFill="1" applyBorder="1" applyAlignment="1" applyProtection="1">
      <alignment horizontal="right" vertical="center" wrapText="1"/>
    </xf>
    <xf numFmtId="0" fontId="43" fillId="13" borderId="4" xfId="0" applyFont="1" applyFill="1" applyBorder="1" applyAlignment="1" applyProtection="1">
      <alignment horizontal="right" vertical="center"/>
    </xf>
    <xf numFmtId="0" fontId="43" fillId="13" borderId="6" xfId="0" applyFont="1" applyFill="1" applyBorder="1" applyAlignment="1" applyProtection="1">
      <alignment horizontal="right" vertical="center"/>
    </xf>
    <xf numFmtId="0" fontId="43" fillId="13" borderId="5" xfId="0" applyFont="1" applyFill="1" applyBorder="1" applyAlignment="1" applyProtection="1">
      <alignment horizontal="right" vertical="center"/>
    </xf>
    <xf numFmtId="167" fontId="8" fillId="13" borderId="14" xfId="0" applyNumberFormat="1" applyFont="1" applyFill="1" applyBorder="1" applyAlignment="1" applyProtection="1">
      <alignment horizontal="center" vertical="center"/>
    </xf>
    <xf numFmtId="0" fontId="17" fillId="10" borderId="8" xfId="0" applyFont="1" applyFill="1" applyBorder="1" applyAlignment="1" applyProtection="1">
      <alignment horizontal="center" vertical="center" wrapText="1"/>
    </xf>
    <xf numFmtId="0" fontId="17" fillId="10" borderId="12" xfId="0" applyFont="1" applyFill="1" applyBorder="1" applyAlignment="1" applyProtection="1">
      <alignment horizontal="center" vertical="center" wrapText="1"/>
    </xf>
    <xf numFmtId="0" fontId="17" fillId="10" borderId="7" xfId="0" applyFont="1" applyFill="1" applyBorder="1" applyAlignment="1" applyProtection="1">
      <alignment horizontal="center" vertical="center" wrapText="1"/>
    </xf>
    <xf numFmtId="0" fontId="17" fillId="10" borderId="3" xfId="0" applyFont="1" applyFill="1" applyBorder="1" applyAlignment="1" applyProtection="1">
      <alignment horizontal="center" vertical="center" wrapText="1"/>
    </xf>
    <xf numFmtId="0" fontId="18" fillId="13" borderId="6" xfId="0" applyFont="1" applyFill="1" applyBorder="1" applyAlignment="1" applyProtection="1">
      <alignment horizontal="left" vertical="center"/>
    </xf>
    <xf numFmtId="0" fontId="18" fillId="13" borderId="5" xfId="0" applyFont="1" applyFill="1" applyBorder="1" applyAlignment="1" applyProtection="1">
      <alignment horizontal="left" vertical="center"/>
    </xf>
    <xf numFmtId="0" fontId="6" fillId="12" borderId="6" xfId="0" applyFont="1" applyFill="1" applyBorder="1" applyAlignment="1" applyProtection="1">
      <alignment horizontal="center" vertical="center" wrapText="1"/>
    </xf>
    <xf numFmtId="0" fontId="6" fillId="12" borderId="5" xfId="0" applyFont="1" applyFill="1" applyBorder="1" applyAlignment="1" applyProtection="1">
      <alignment horizontal="center" vertical="center" wrapText="1"/>
    </xf>
    <xf numFmtId="0" fontId="21" fillId="13" borderId="6" xfId="0" applyFont="1" applyFill="1" applyBorder="1" applyAlignment="1" applyProtection="1">
      <alignment horizontal="center" vertical="center"/>
    </xf>
    <xf numFmtId="0" fontId="27" fillId="12" borderId="4" xfId="0" applyFont="1" applyFill="1" applyBorder="1" applyAlignment="1" applyProtection="1">
      <alignment horizontal="center" vertical="center" wrapText="1"/>
    </xf>
    <xf numFmtId="0" fontId="27" fillId="12" borderId="6" xfId="0" applyFont="1" applyFill="1" applyBorder="1" applyAlignment="1" applyProtection="1">
      <alignment horizontal="center" vertical="center" wrapText="1"/>
    </xf>
    <xf numFmtId="0" fontId="30" fillId="13" borderId="4" xfId="0" applyFont="1" applyFill="1" applyBorder="1" applyAlignment="1" applyProtection="1">
      <alignment horizontal="right" vertical="center" wrapText="1"/>
    </xf>
    <xf numFmtId="0" fontId="30" fillId="13" borderId="6" xfId="0" applyFont="1" applyFill="1" applyBorder="1" applyAlignment="1" applyProtection="1">
      <alignment horizontal="right" vertical="center" wrapText="1"/>
    </xf>
    <xf numFmtId="0" fontId="30" fillId="13" borderId="5" xfId="0" applyFont="1" applyFill="1" applyBorder="1" applyAlignment="1" applyProtection="1">
      <alignment horizontal="right" vertical="center" wrapText="1"/>
    </xf>
    <xf numFmtId="164" fontId="38" fillId="0" borderId="8" xfId="0" applyNumberFormat="1" applyFont="1" applyFill="1" applyBorder="1" applyAlignment="1" applyProtection="1">
      <alignment horizontal="center" vertical="center" wrapText="1"/>
    </xf>
    <xf numFmtId="164" fontId="38" fillId="0" borderId="0" xfId="0" applyNumberFormat="1" applyFont="1" applyFill="1" applyBorder="1" applyAlignment="1" applyProtection="1">
      <alignment horizontal="center" vertical="center" wrapText="1"/>
    </xf>
    <xf numFmtId="0" fontId="18" fillId="13" borderId="6" xfId="0" applyFont="1" applyFill="1" applyBorder="1" applyAlignment="1" applyProtection="1">
      <alignment horizontal="center" vertical="center"/>
    </xf>
    <xf numFmtId="0" fontId="18" fillId="13" borderId="5" xfId="0" applyFont="1" applyFill="1" applyBorder="1" applyAlignment="1" applyProtection="1">
      <alignment horizontal="center" vertical="center"/>
    </xf>
    <xf numFmtId="0" fontId="1" fillId="13" borderId="10" xfId="0" applyFont="1" applyFill="1" applyBorder="1" applyAlignment="1" applyProtection="1">
      <alignment horizontal="right" vertical="center" wrapText="1"/>
    </xf>
    <xf numFmtId="0" fontId="1" fillId="13" borderId="8" xfId="0" applyFont="1" applyFill="1" applyBorder="1" applyAlignment="1" applyProtection="1">
      <alignment horizontal="right" vertical="center" wrapText="1"/>
    </xf>
    <xf numFmtId="0" fontId="0" fillId="0" borderId="0" xfId="0" applyBorder="1" applyAlignment="1" applyProtection="1">
      <alignment horizontal="left" vertical="center"/>
    </xf>
    <xf numFmtId="0" fontId="38" fillId="10" borderId="12" xfId="0" applyFont="1" applyFill="1" applyBorder="1" applyAlignment="1" applyProtection="1">
      <alignment horizontal="center" vertical="center" wrapText="1"/>
    </xf>
    <xf numFmtId="0" fontId="38" fillId="10" borderId="3" xfId="0" applyFont="1" applyFill="1" applyBorder="1" applyAlignment="1" applyProtection="1">
      <alignment horizontal="center" vertical="center" wrapText="1"/>
    </xf>
    <xf numFmtId="0" fontId="68" fillId="10" borderId="12" xfId="0" applyFont="1" applyFill="1" applyBorder="1" applyAlignment="1" applyProtection="1">
      <alignment horizontal="center" vertical="center"/>
    </xf>
    <xf numFmtId="0" fontId="68" fillId="10" borderId="3" xfId="0" applyFont="1" applyFill="1" applyBorder="1" applyAlignment="1" applyProtection="1">
      <alignment horizontal="center" vertical="center"/>
    </xf>
    <xf numFmtId="1" fontId="8" fillId="13" borderId="9" xfId="0" applyNumberFormat="1" applyFont="1" applyFill="1" applyBorder="1" applyAlignment="1" applyProtection="1">
      <alignment horizontal="center" vertical="center"/>
    </xf>
    <xf numFmtId="1" fontId="8" fillId="13" borderId="13" xfId="0" applyNumberFormat="1" applyFont="1" applyFill="1" applyBorder="1" applyAlignment="1" applyProtection="1">
      <alignment horizontal="center" vertical="center"/>
    </xf>
    <xf numFmtId="1" fontId="42" fillId="13" borderId="10" xfId="0" applyNumberFormat="1" applyFont="1" applyFill="1" applyBorder="1" applyAlignment="1" applyProtection="1">
      <alignment horizontal="center" vertical="center"/>
    </xf>
    <xf numFmtId="1" fontId="42" fillId="13" borderId="2" xfId="0" applyNumberFormat="1" applyFont="1" applyFill="1" applyBorder="1" applyAlignment="1" applyProtection="1">
      <alignment horizontal="center" vertical="center"/>
    </xf>
    <xf numFmtId="1" fontId="42" fillId="13" borderId="14" xfId="0" applyNumberFormat="1" applyFont="1" applyFill="1" applyBorder="1" applyAlignment="1" applyProtection="1">
      <alignment horizontal="center" vertical="center"/>
    </xf>
    <xf numFmtId="1" fontId="42" fillId="13" borderId="31" xfId="0" applyNumberFormat="1" applyFont="1" applyFill="1" applyBorder="1" applyAlignment="1" applyProtection="1">
      <alignment horizontal="center" vertical="center"/>
    </xf>
    <xf numFmtId="1" fontId="42" fillId="13" borderId="32" xfId="0" applyNumberFormat="1" applyFont="1" applyFill="1" applyBorder="1" applyAlignment="1" applyProtection="1">
      <alignment horizontal="center" vertical="center"/>
    </xf>
    <xf numFmtId="1" fontId="8" fillId="13" borderId="16" xfId="0" applyNumberFormat="1" applyFont="1" applyFill="1" applyBorder="1" applyAlignment="1" applyProtection="1">
      <alignment horizontal="center" vertical="center"/>
    </xf>
    <xf numFmtId="0" fontId="4" fillId="13" borderId="11" xfId="0" applyFont="1" applyFill="1" applyBorder="1" applyAlignment="1" applyProtection="1">
      <alignment horizontal="center" vertical="center" wrapText="1"/>
    </xf>
    <xf numFmtId="0" fontId="6" fillId="13" borderId="5" xfId="0" applyFont="1" applyFill="1" applyBorder="1" applyAlignment="1" applyProtection="1">
      <alignment horizontal="left" vertical="center" wrapText="1" indent="1"/>
    </xf>
    <xf numFmtId="0" fontId="6" fillId="13" borderId="11" xfId="0" applyFont="1" applyFill="1" applyBorder="1" applyAlignment="1" applyProtection="1">
      <alignment horizontal="left" vertical="center" wrapText="1" indent="1"/>
    </xf>
    <xf numFmtId="0" fontId="21" fillId="13" borderId="10" xfId="0" applyFont="1" applyFill="1" applyBorder="1" applyAlignment="1" applyProtection="1">
      <alignment horizontal="right" vertical="center" wrapText="1"/>
    </xf>
    <xf numFmtId="0" fontId="21" fillId="13" borderId="8" xfId="0" applyFont="1" applyFill="1" applyBorder="1" applyAlignment="1" applyProtection="1">
      <alignment horizontal="right" vertical="center" wrapText="1"/>
    </xf>
    <xf numFmtId="0" fontId="21" fillId="13" borderId="12" xfId="0" applyFont="1" applyFill="1" applyBorder="1" applyAlignment="1" applyProtection="1">
      <alignment horizontal="right" vertical="center" wrapText="1"/>
    </xf>
    <xf numFmtId="0" fontId="21" fillId="13" borderId="14" xfId="0" applyFont="1" applyFill="1" applyBorder="1" applyAlignment="1" applyProtection="1">
      <alignment horizontal="right" vertical="center" wrapText="1"/>
    </xf>
    <xf numFmtId="0" fontId="21" fillId="13" borderId="0" xfId="0" applyFont="1" applyFill="1" applyBorder="1" applyAlignment="1" applyProtection="1">
      <alignment horizontal="right" vertical="center" wrapText="1"/>
    </xf>
    <xf numFmtId="0" fontId="21" fillId="13" borderId="15" xfId="0" applyFont="1" applyFill="1" applyBorder="1" applyAlignment="1" applyProtection="1">
      <alignment horizontal="right" vertical="center" wrapText="1"/>
    </xf>
    <xf numFmtId="1" fontId="42" fillId="13" borderId="34" xfId="0" applyNumberFormat="1" applyFont="1" applyFill="1" applyBorder="1" applyAlignment="1" applyProtection="1">
      <alignment horizontal="center" vertical="center"/>
    </xf>
    <xf numFmtId="1" fontId="42" fillId="13" borderId="28" xfId="0" applyNumberFormat="1" applyFont="1" applyFill="1" applyBorder="1" applyAlignment="1" applyProtection="1">
      <alignment horizontal="center" vertical="center"/>
    </xf>
    <xf numFmtId="0" fontId="42" fillId="0" borderId="0" xfId="0" applyFont="1" applyFill="1" applyBorder="1" applyAlignment="1" applyProtection="1">
      <alignment horizontal="left" indent="2"/>
    </xf>
    <xf numFmtId="0" fontId="68" fillId="10" borderId="15" xfId="0" applyFont="1" applyFill="1" applyBorder="1" applyAlignment="1" applyProtection="1">
      <alignment horizontal="center" vertical="center"/>
    </xf>
    <xf numFmtId="0" fontId="24" fillId="0" borderId="8" xfId="0" applyFont="1" applyFill="1" applyBorder="1" applyAlignment="1" applyProtection="1">
      <alignment horizontal="center" vertical="center" wrapText="1"/>
    </xf>
    <xf numFmtId="0" fontId="24" fillId="0" borderId="7" xfId="0" applyFont="1" applyFill="1" applyBorder="1" applyAlignment="1" applyProtection="1">
      <alignment horizontal="center" vertical="center" wrapText="1"/>
    </xf>
    <xf numFmtId="0" fontId="38" fillId="10" borderId="9" xfId="0" applyFont="1" applyFill="1" applyBorder="1" applyAlignment="1" applyProtection="1">
      <alignment horizontal="center" vertical="center" wrapText="1"/>
    </xf>
    <xf numFmtId="0" fontId="38" fillId="10" borderId="13" xfId="0" applyFont="1" applyFill="1" applyBorder="1" applyAlignment="1" applyProtection="1">
      <alignment horizontal="center" vertical="center" wrapText="1"/>
    </xf>
    <xf numFmtId="0" fontId="38" fillId="10" borderId="10" xfId="0" applyFont="1" applyFill="1" applyBorder="1" applyAlignment="1" applyProtection="1">
      <alignment horizontal="center" vertical="center" wrapText="1"/>
    </xf>
    <xf numFmtId="0" fontId="38" fillId="10" borderId="2" xfId="0" applyFont="1" applyFill="1" applyBorder="1" applyAlignment="1" applyProtection="1">
      <alignment horizontal="center" vertical="center" wrapText="1"/>
    </xf>
    <xf numFmtId="0" fontId="0" fillId="10" borderId="12" xfId="0" applyFill="1" applyBorder="1" applyAlignment="1" applyProtection="1">
      <alignment horizontal="center" vertical="center"/>
    </xf>
    <xf numFmtId="0" fontId="0" fillId="10" borderId="3" xfId="0" applyFill="1" applyBorder="1" applyAlignment="1" applyProtection="1">
      <alignment horizontal="center" vertical="center"/>
    </xf>
    <xf numFmtId="0" fontId="68" fillId="10" borderId="0" xfId="0" applyFont="1" applyFill="1" applyAlignment="1" applyProtection="1">
      <alignment horizontal="center" vertical="center"/>
    </xf>
    <xf numFmtId="1" fontId="8" fillId="13" borderId="29" xfId="0" applyNumberFormat="1" applyFont="1" applyFill="1" applyBorder="1" applyAlignment="1" applyProtection="1">
      <alignment horizontal="center" vertical="center"/>
    </xf>
    <xf numFmtId="1" fontId="8" fillId="13" borderId="30" xfId="0" applyNumberFormat="1" applyFont="1" applyFill="1" applyBorder="1" applyAlignment="1" applyProtection="1">
      <alignment horizontal="center" vertical="center"/>
    </xf>
    <xf numFmtId="0" fontId="1" fillId="13" borderId="12" xfId="0" applyFont="1" applyFill="1" applyBorder="1" applyAlignment="1" applyProtection="1">
      <alignment horizontal="right" vertical="center" wrapText="1"/>
    </xf>
    <xf numFmtId="1" fontId="8" fillId="13" borderId="2" xfId="0" applyNumberFormat="1" applyFont="1" applyFill="1" applyBorder="1" applyAlignment="1" applyProtection="1">
      <alignment horizontal="center" vertical="center"/>
    </xf>
    <xf numFmtId="0" fontId="38" fillId="0" borderId="15" xfId="0" applyFont="1" applyFill="1" applyBorder="1" applyAlignment="1" applyProtection="1">
      <alignment horizontal="center" vertical="center" wrapText="1"/>
    </xf>
    <xf numFmtId="0" fontId="24" fillId="0" borderId="5" xfId="0" applyFont="1" applyFill="1" applyBorder="1" applyAlignment="1" applyProtection="1">
      <alignment horizontal="center" vertical="center" wrapText="1"/>
    </xf>
    <xf numFmtId="0" fontId="24" fillId="0" borderId="11" xfId="0" applyFont="1" applyFill="1" applyBorder="1" applyAlignment="1" applyProtection="1">
      <alignment horizontal="center" vertical="center" wrapText="1"/>
    </xf>
    <xf numFmtId="0" fontId="24" fillId="0" borderId="4" xfId="0" applyFont="1" applyFill="1" applyBorder="1" applyAlignment="1" applyProtection="1">
      <alignment horizontal="center" vertical="center" wrapText="1"/>
    </xf>
    <xf numFmtId="1" fontId="42" fillId="13" borderId="35" xfId="0" applyNumberFormat="1" applyFont="1" applyFill="1" applyBorder="1" applyAlignment="1" applyProtection="1">
      <alignment horizontal="center" vertical="center"/>
    </xf>
    <xf numFmtId="0" fontId="42" fillId="0" borderId="0" xfId="0" applyFont="1" applyFill="1" applyBorder="1" applyAlignment="1" applyProtection="1">
      <alignment horizontal="left"/>
    </xf>
    <xf numFmtId="0" fontId="8" fillId="0" borderId="0" xfId="0" applyFont="1" applyFill="1" applyBorder="1" applyAlignment="1" applyProtection="1">
      <alignment horizontal="right" vertical="center" wrapText="1"/>
    </xf>
    <xf numFmtId="0" fontId="0" fillId="0" borderId="0" xfId="0" applyAlignment="1" applyProtection="1">
      <alignment horizontal="left" vertical="center"/>
    </xf>
    <xf numFmtId="0" fontId="40" fillId="0" borderId="0" xfId="0" applyFont="1" applyAlignment="1" applyProtection="1">
      <alignment horizontal="center"/>
    </xf>
    <xf numFmtId="0" fontId="41" fillId="0" borderId="0" xfId="0" applyFont="1" applyAlignment="1" applyProtection="1">
      <alignment horizontal="center"/>
    </xf>
    <xf numFmtId="0" fontId="39" fillId="0" borderId="0" xfId="0" applyFont="1" applyFill="1" applyBorder="1" applyAlignment="1" applyProtection="1">
      <alignment horizontal="center" vertical="center" wrapText="1"/>
    </xf>
    <xf numFmtId="1" fontId="42" fillId="8" borderId="34" xfId="0" applyNumberFormat="1" applyFont="1" applyFill="1" applyBorder="1" applyAlignment="1" applyProtection="1">
      <alignment horizontal="center" vertical="center"/>
    </xf>
    <xf numFmtId="1" fontId="42" fillId="8" borderId="28" xfId="0" applyNumberFormat="1" applyFont="1" applyFill="1" applyBorder="1" applyAlignment="1" applyProtection="1">
      <alignment horizontal="center" vertical="center"/>
    </xf>
    <xf numFmtId="1" fontId="42" fillId="19" borderId="34" xfId="0" applyNumberFormat="1" applyFont="1" applyFill="1" applyBorder="1" applyAlignment="1" applyProtection="1">
      <alignment horizontal="center" vertical="center"/>
    </xf>
    <xf numFmtId="1" fontId="42" fillId="19" borderId="28" xfId="0" applyNumberFormat="1" applyFont="1" applyFill="1" applyBorder="1" applyAlignment="1" applyProtection="1">
      <alignment horizontal="center" vertical="center"/>
    </xf>
    <xf numFmtId="0" fontId="16" fillId="2" borderId="4" xfId="0" applyFont="1" applyFill="1" applyBorder="1" applyAlignment="1" applyProtection="1">
      <alignment horizontal="center" vertical="center" wrapText="1"/>
    </xf>
    <xf numFmtId="0" fontId="16" fillId="2" borderId="5" xfId="0" applyFont="1" applyFill="1" applyBorder="1" applyAlignment="1" applyProtection="1">
      <alignment horizontal="center" vertical="center" wrapText="1"/>
    </xf>
    <xf numFmtId="0" fontId="16" fillId="2" borderId="4" xfId="0" applyNumberFormat="1" applyFont="1" applyFill="1" applyBorder="1" applyAlignment="1" applyProtection="1">
      <alignment horizontal="center" vertical="top" wrapText="1"/>
    </xf>
    <xf numFmtId="0" fontId="16" fillId="2" borderId="5" xfId="0" applyNumberFormat="1" applyFont="1" applyFill="1" applyBorder="1" applyAlignment="1" applyProtection="1">
      <alignment horizontal="center" vertical="top" wrapText="1"/>
    </xf>
    <xf numFmtId="0" fontId="3" fillId="8" borderId="0" xfId="0" applyFont="1" applyFill="1" applyAlignment="1" applyProtection="1">
      <alignment horizontal="left" indent="1"/>
    </xf>
    <xf numFmtId="0" fontId="3" fillId="9" borderId="0" xfId="0" applyFont="1" applyFill="1" applyAlignment="1" applyProtection="1">
      <alignment horizontal="left" indent="1"/>
    </xf>
    <xf numFmtId="1" fontId="8" fillId="8" borderId="29" xfId="0" applyNumberFormat="1" applyFont="1" applyFill="1" applyBorder="1" applyAlignment="1" applyProtection="1">
      <alignment horizontal="center" vertical="center"/>
    </xf>
    <xf numFmtId="1" fontId="8" fillId="8" borderId="33" xfId="0" applyNumberFormat="1" applyFont="1" applyFill="1" applyBorder="1" applyAlignment="1" applyProtection="1">
      <alignment horizontal="center" vertical="center"/>
    </xf>
    <xf numFmtId="1" fontId="42" fillId="8" borderId="35" xfId="0" applyNumberFormat="1" applyFont="1" applyFill="1" applyBorder="1" applyAlignment="1" applyProtection="1">
      <alignment horizontal="center" vertical="center"/>
    </xf>
    <xf numFmtId="1" fontId="42" fillId="19" borderId="31" xfId="0" applyNumberFormat="1" applyFont="1" applyFill="1" applyBorder="1" applyAlignment="1" applyProtection="1">
      <alignment horizontal="center" vertical="center"/>
    </xf>
    <xf numFmtId="1" fontId="42" fillId="19" borderId="32" xfId="0" applyNumberFormat="1" applyFont="1" applyFill="1" applyBorder="1" applyAlignment="1" applyProtection="1">
      <alignment horizontal="center" vertical="center"/>
    </xf>
  </cellXfs>
  <cellStyles count="1">
    <cellStyle name="Normal" xfId="0" builtinId="0"/>
  </cellStyles>
  <dxfs count="265">
    <dxf>
      <font>
        <color theme="1"/>
      </font>
      <fill>
        <patternFill>
          <bgColor rgb="FFFDD78B"/>
        </patternFill>
      </fill>
    </dxf>
    <dxf>
      <font>
        <color theme="1"/>
      </font>
      <fill>
        <patternFill>
          <bgColor rgb="FFFDD78B"/>
        </patternFill>
      </fill>
    </dxf>
    <dxf>
      <font>
        <color theme="1"/>
      </font>
      <fill>
        <patternFill>
          <bgColor rgb="FFFDD78B"/>
        </patternFill>
      </fill>
    </dxf>
    <dxf>
      <font>
        <color theme="1"/>
      </font>
      <fill>
        <patternFill>
          <bgColor rgb="FFFDD78B"/>
        </patternFill>
      </fill>
    </dxf>
    <dxf>
      <font>
        <color theme="1"/>
      </font>
      <fill>
        <patternFill>
          <bgColor rgb="FFFDD78B"/>
        </patternFill>
      </fill>
    </dxf>
    <dxf>
      <font>
        <color theme="1"/>
      </font>
      <fill>
        <patternFill>
          <bgColor rgb="FFFDD78B"/>
        </patternFill>
      </fill>
    </dxf>
    <dxf>
      <font>
        <color theme="1"/>
      </font>
      <fill>
        <patternFill>
          <bgColor rgb="FFFDD78B"/>
        </patternFill>
      </fill>
    </dxf>
    <dxf>
      <font>
        <color theme="1"/>
      </font>
      <fill>
        <patternFill>
          <bgColor rgb="FFFDD78B"/>
        </patternFill>
      </fill>
    </dxf>
    <dxf>
      <font>
        <color theme="1"/>
      </font>
      <fill>
        <patternFill>
          <bgColor rgb="FFFDD78B"/>
        </patternFill>
      </fill>
    </dxf>
    <dxf>
      <font>
        <color theme="1"/>
      </font>
      <fill>
        <patternFill>
          <bgColor rgb="FFFDD78B"/>
        </patternFill>
      </fill>
    </dxf>
    <dxf>
      <font>
        <color theme="1"/>
      </font>
      <fill>
        <patternFill>
          <bgColor rgb="FFFDD78B"/>
        </patternFill>
      </fill>
    </dxf>
    <dxf>
      <font>
        <color theme="1"/>
      </font>
      <fill>
        <patternFill>
          <bgColor rgb="FFFDD78B"/>
        </patternFill>
      </fill>
    </dxf>
    <dxf>
      <font>
        <color theme="1"/>
      </font>
      <fill>
        <patternFill>
          <bgColor rgb="FFFDD78B"/>
        </patternFill>
      </fill>
    </dxf>
    <dxf>
      <font>
        <color theme="1"/>
      </font>
      <fill>
        <patternFill>
          <bgColor rgb="FFFDD78B"/>
        </patternFill>
      </fill>
    </dxf>
    <dxf>
      <font>
        <color theme="1"/>
      </font>
      <fill>
        <patternFill>
          <bgColor rgb="FFFDD78B"/>
        </patternFill>
      </fill>
    </dxf>
    <dxf>
      <font>
        <color theme="1"/>
      </font>
      <fill>
        <patternFill>
          <bgColor rgb="FFFDD78B"/>
        </patternFill>
      </fill>
    </dxf>
    <dxf>
      <font>
        <color theme="1"/>
      </font>
      <fill>
        <patternFill>
          <bgColor rgb="FFFDD78B"/>
        </patternFill>
      </fill>
    </dxf>
    <dxf>
      <font>
        <color theme="1"/>
      </font>
      <fill>
        <patternFill>
          <bgColor rgb="FFFDD78B"/>
        </patternFill>
      </fill>
    </dxf>
    <dxf>
      <font>
        <color theme="1"/>
      </font>
      <fill>
        <patternFill>
          <bgColor rgb="FFFDD78B"/>
        </patternFill>
      </fill>
    </dxf>
    <dxf>
      <font>
        <color theme="1"/>
      </font>
      <fill>
        <patternFill>
          <bgColor rgb="FFFDD78B"/>
        </patternFill>
      </fill>
    </dxf>
    <dxf>
      <font>
        <color theme="1"/>
      </font>
      <fill>
        <patternFill>
          <bgColor rgb="FFFDD78B"/>
        </patternFill>
      </fill>
    </dxf>
    <dxf>
      <font>
        <color theme="1"/>
      </font>
      <fill>
        <patternFill>
          <bgColor rgb="FFFDD78B"/>
        </patternFill>
      </fill>
    </dxf>
    <dxf>
      <font>
        <color theme="1"/>
      </font>
      <fill>
        <patternFill>
          <bgColor rgb="FFFDD78B"/>
        </patternFill>
      </fill>
    </dxf>
    <dxf>
      <font>
        <color theme="1"/>
      </font>
      <fill>
        <patternFill>
          <bgColor rgb="FFFDD78B"/>
        </patternFill>
      </fill>
    </dxf>
    <dxf>
      <font>
        <color theme="1"/>
      </font>
      <fill>
        <patternFill>
          <bgColor rgb="FFFDD78B"/>
        </patternFill>
      </fill>
    </dxf>
    <dxf>
      <font>
        <color theme="1"/>
      </font>
      <fill>
        <patternFill>
          <bgColor rgb="FFFDD78B"/>
        </patternFill>
      </fill>
    </dxf>
    <dxf>
      <font>
        <color theme="1"/>
      </font>
      <fill>
        <patternFill>
          <bgColor rgb="FFFDD78B"/>
        </patternFill>
      </fill>
    </dxf>
    <dxf>
      <font>
        <color theme="1"/>
      </font>
      <fill>
        <patternFill>
          <bgColor rgb="FFFDD78B"/>
        </patternFill>
      </fill>
    </dxf>
    <dxf>
      <font>
        <b/>
        <i val="0"/>
        <color theme="0"/>
      </font>
      <fill>
        <patternFill>
          <bgColor rgb="FFEA0016"/>
        </patternFill>
      </fill>
    </dxf>
    <dxf>
      <font>
        <b/>
        <i val="0"/>
        <color theme="0"/>
      </font>
      <fill>
        <patternFill>
          <bgColor rgb="FFEA0016"/>
        </patternFill>
      </fill>
    </dxf>
    <dxf>
      <fill>
        <patternFill>
          <bgColor rgb="FFEA0016"/>
        </patternFill>
      </fill>
    </dxf>
    <dxf>
      <font>
        <color theme="0"/>
      </font>
      <fill>
        <patternFill>
          <bgColor rgb="FFEA0016"/>
        </patternFill>
      </fill>
    </dxf>
    <dxf>
      <font>
        <color theme="1"/>
      </font>
    </dxf>
    <dxf>
      <font>
        <color rgb="FFFF0000"/>
      </font>
    </dxf>
    <dxf>
      <font>
        <b/>
        <i val="0"/>
        <color theme="1"/>
      </font>
      <fill>
        <patternFill>
          <bgColor rgb="FFFCAF17"/>
        </patternFill>
      </fill>
    </dxf>
    <dxf>
      <font>
        <color rgb="FFC3E5F5"/>
      </font>
    </dxf>
    <dxf>
      <font>
        <color rgb="FFC3E5F5"/>
      </font>
    </dxf>
    <dxf>
      <font>
        <color rgb="FFC3E5F5"/>
      </font>
    </dxf>
    <dxf>
      <font>
        <color rgb="FFC3E5F5"/>
      </font>
    </dxf>
    <dxf>
      <font>
        <color rgb="FFC3E5F5"/>
      </font>
    </dxf>
    <dxf>
      <font>
        <color rgb="FFC3E5F5"/>
      </font>
    </dxf>
    <dxf>
      <font>
        <color theme="1"/>
      </font>
      <fill>
        <patternFill>
          <bgColor rgb="FFFDD78B"/>
        </patternFill>
      </fill>
    </dxf>
    <dxf>
      <font>
        <color theme="1"/>
      </font>
      <fill>
        <patternFill>
          <bgColor rgb="FFFDD78B"/>
        </patternFill>
      </fill>
    </dxf>
    <dxf>
      <font>
        <color theme="1"/>
      </font>
      <fill>
        <patternFill>
          <bgColor rgb="FFFDD78B"/>
        </patternFill>
      </fill>
    </dxf>
    <dxf>
      <font>
        <color theme="1"/>
      </font>
      <fill>
        <patternFill>
          <bgColor rgb="FFFDD78B"/>
        </patternFill>
      </fill>
    </dxf>
    <dxf>
      <font>
        <color theme="1"/>
      </font>
      <fill>
        <patternFill>
          <bgColor rgb="FFFDD78B"/>
        </patternFill>
      </fill>
    </dxf>
    <dxf>
      <font>
        <color theme="1"/>
      </font>
      <fill>
        <patternFill>
          <bgColor rgb="FFFDD78B"/>
        </patternFill>
      </fill>
    </dxf>
    <dxf>
      <font>
        <color theme="1"/>
      </font>
      <fill>
        <patternFill>
          <bgColor rgb="FFFDD78B"/>
        </patternFill>
      </fill>
    </dxf>
    <dxf>
      <font>
        <color theme="1"/>
      </font>
      <fill>
        <patternFill>
          <bgColor rgb="FFFDD78B"/>
        </patternFill>
      </fill>
    </dxf>
    <dxf>
      <font>
        <color theme="1"/>
      </font>
      <fill>
        <patternFill>
          <bgColor rgb="FFFDD78B"/>
        </patternFill>
      </fill>
    </dxf>
    <dxf>
      <font>
        <color theme="1"/>
      </font>
      <fill>
        <patternFill>
          <bgColor rgb="FFFDD78B"/>
        </patternFill>
      </fill>
    </dxf>
    <dxf>
      <font>
        <color theme="1"/>
      </font>
      <fill>
        <patternFill>
          <bgColor rgb="FFFDD78B"/>
        </patternFill>
      </fill>
    </dxf>
    <dxf>
      <font>
        <color theme="1"/>
      </font>
      <fill>
        <patternFill>
          <bgColor rgb="FFFDD78B"/>
        </patternFill>
      </fill>
    </dxf>
    <dxf>
      <font>
        <color theme="1"/>
      </font>
      <fill>
        <patternFill>
          <bgColor rgb="FFFDD78B"/>
        </patternFill>
      </fill>
    </dxf>
    <dxf>
      <font>
        <color theme="1"/>
      </font>
      <fill>
        <patternFill>
          <bgColor rgb="FFFDD78B"/>
        </patternFill>
      </fill>
    </dxf>
    <dxf>
      <font>
        <color theme="1"/>
      </font>
      <fill>
        <patternFill>
          <bgColor rgb="FFFDD78B"/>
        </patternFill>
      </fill>
    </dxf>
    <dxf>
      <font>
        <color theme="1"/>
      </font>
      <fill>
        <patternFill>
          <bgColor rgb="FFFDD78B"/>
        </patternFill>
      </fill>
    </dxf>
    <dxf>
      <font>
        <color theme="1"/>
      </font>
      <fill>
        <patternFill>
          <bgColor rgb="FFFDD78B"/>
        </patternFill>
      </fill>
    </dxf>
    <dxf>
      <font>
        <color theme="1"/>
      </font>
      <fill>
        <patternFill>
          <bgColor rgb="FFFDD78B"/>
        </patternFill>
      </fill>
    </dxf>
    <dxf>
      <font>
        <color theme="1"/>
      </font>
      <fill>
        <patternFill>
          <bgColor rgb="FFFDD78B"/>
        </patternFill>
      </fill>
    </dxf>
    <dxf>
      <font>
        <color theme="1"/>
      </font>
      <fill>
        <patternFill>
          <bgColor rgb="FFFDD78B"/>
        </patternFill>
      </fill>
    </dxf>
    <dxf>
      <font>
        <color theme="1"/>
      </font>
      <fill>
        <patternFill>
          <bgColor rgb="FFFDD78B"/>
        </patternFill>
      </fill>
    </dxf>
    <dxf>
      <font>
        <color theme="1"/>
      </font>
      <fill>
        <patternFill>
          <bgColor rgb="FFFDD78B"/>
        </patternFill>
      </fill>
    </dxf>
    <dxf>
      <font>
        <color theme="1"/>
      </font>
      <fill>
        <patternFill>
          <bgColor rgb="FFFDD78B"/>
        </patternFill>
      </fill>
    </dxf>
    <dxf>
      <font>
        <color theme="1"/>
      </font>
      <fill>
        <patternFill>
          <bgColor rgb="FFFDD78B"/>
        </patternFill>
      </fill>
    </dxf>
    <dxf>
      <font>
        <color theme="1"/>
      </font>
      <fill>
        <patternFill>
          <bgColor rgb="FFFDD78B"/>
        </patternFill>
      </fill>
    </dxf>
    <dxf>
      <font>
        <color theme="1"/>
      </font>
      <fill>
        <patternFill>
          <bgColor rgb="FFFDD78B"/>
        </patternFill>
      </fill>
    </dxf>
    <dxf>
      <font>
        <color theme="1"/>
      </font>
      <fill>
        <patternFill>
          <bgColor rgb="FFFDD78B"/>
        </patternFill>
      </fill>
    </dxf>
    <dxf>
      <font>
        <color theme="1"/>
      </font>
      <fill>
        <patternFill>
          <bgColor rgb="FFFDD78B"/>
        </patternFill>
      </fill>
    </dxf>
    <dxf>
      <font>
        <b/>
        <i val="0"/>
        <color theme="0"/>
      </font>
      <fill>
        <patternFill>
          <bgColor rgb="FFEA0016"/>
        </patternFill>
      </fill>
    </dxf>
    <dxf>
      <font>
        <b/>
        <i val="0"/>
        <color theme="0"/>
      </font>
      <fill>
        <patternFill>
          <bgColor rgb="FFEA0016"/>
        </patternFill>
      </fill>
    </dxf>
    <dxf>
      <fill>
        <patternFill>
          <bgColor rgb="FFEA0000"/>
        </patternFill>
      </fill>
    </dxf>
    <dxf>
      <font>
        <color theme="0"/>
      </font>
      <fill>
        <patternFill>
          <bgColor rgb="FFEA0016"/>
        </patternFill>
      </fill>
    </dxf>
    <dxf>
      <font>
        <color theme="1"/>
      </font>
    </dxf>
    <dxf>
      <font>
        <color rgb="FFFF0000"/>
      </font>
    </dxf>
    <dxf>
      <font>
        <b/>
        <i val="0"/>
        <color theme="1"/>
      </font>
      <fill>
        <patternFill>
          <bgColor rgb="FFFCAF17"/>
        </patternFill>
      </fill>
    </dxf>
    <dxf>
      <font>
        <color rgb="FFC3E5F5"/>
      </font>
    </dxf>
    <dxf>
      <font>
        <color rgb="FFC3E5F5"/>
      </font>
    </dxf>
    <dxf>
      <font>
        <color rgb="FFC3E5F5"/>
      </font>
    </dxf>
    <dxf>
      <font>
        <color rgb="FFC3E5F5"/>
      </font>
    </dxf>
    <dxf>
      <font>
        <color rgb="FFC3E5F5"/>
      </font>
    </dxf>
    <dxf>
      <font>
        <color rgb="FFC3E5F5"/>
      </font>
    </dxf>
    <dxf>
      <font>
        <color theme="1"/>
      </font>
      <fill>
        <patternFill>
          <bgColor rgb="FFFDD78B"/>
        </patternFill>
      </fill>
    </dxf>
    <dxf>
      <font>
        <color theme="1"/>
      </font>
      <fill>
        <patternFill>
          <bgColor rgb="FFFDD78B"/>
        </patternFill>
      </fill>
    </dxf>
    <dxf>
      <font>
        <color theme="1"/>
      </font>
      <fill>
        <patternFill>
          <bgColor rgb="FFFDD78B"/>
        </patternFill>
      </fill>
    </dxf>
    <dxf>
      <font>
        <color theme="1"/>
      </font>
      <fill>
        <patternFill>
          <bgColor rgb="FFFDD78B"/>
        </patternFill>
      </fill>
    </dxf>
    <dxf>
      <font>
        <color theme="1"/>
      </font>
    </dxf>
    <dxf>
      <font>
        <color theme="1"/>
      </font>
      <fill>
        <patternFill>
          <bgColor rgb="FFFDD78B"/>
        </patternFill>
      </fill>
    </dxf>
    <dxf>
      <font>
        <color theme="1"/>
      </font>
      <fill>
        <patternFill>
          <bgColor rgb="FFFDD78B"/>
        </patternFill>
      </fill>
    </dxf>
    <dxf>
      <font>
        <color theme="1"/>
      </font>
      <fill>
        <patternFill>
          <bgColor rgb="FFFDD78B"/>
        </patternFill>
      </fill>
    </dxf>
    <dxf>
      <font>
        <color theme="1"/>
      </font>
      <fill>
        <patternFill>
          <bgColor rgb="FFFDD78B"/>
        </patternFill>
      </fill>
    </dxf>
    <dxf>
      <font>
        <color theme="1"/>
      </font>
      <fill>
        <patternFill>
          <bgColor rgb="FFFDD78B"/>
        </patternFill>
      </fill>
    </dxf>
    <dxf>
      <font>
        <color theme="1"/>
      </font>
      <fill>
        <patternFill>
          <bgColor rgb="FFFDD78B"/>
        </patternFill>
      </fill>
    </dxf>
    <dxf>
      <font>
        <color theme="1"/>
      </font>
      <fill>
        <patternFill>
          <bgColor rgb="FFFDD78B"/>
        </patternFill>
      </fill>
    </dxf>
    <dxf>
      <font>
        <color theme="1"/>
      </font>
      <fill>
        <patternFill>
          <bgColor rgb="FFFDD78B"/>
        </patternFill>
      </fill>
    </dxf>
    <dxf>
      <font>
        <color theme="1"/>
      </font>
      <fill>
        <patternFill>
          <bgColor rgb="FFFDD78B"/>
        </patternFill>
      </fill>
    </dxf>
    <dxf>
      <font>
        <color theme="1"/>
      </font>
      <fill>
        <patternFill>
          <bgColor rgb="FFFDD78B"/>
        </patternFill>
      </fill>
    </dxf>
    <dxf>
      <font>
        <color theme="1"/>
      </font>
      <fill>
        <patternFill>
          <bgColor rgb="FFFDD78B"/>
        </patternFill>
      </fill>
    </dxf>
    <dxf>
      <font>
        <color theme="1"/>
      </font>
      <fill>
        <patternFill>
          <bgColor rgb="FFFDD78B"/>
        </patternFill>
      </fill>
    </dxf>
    <dxf>
      <font>
        <color theme="1"/>
      </font>
      <fill>
        <patternFill>
          <bgColor rgb="FFFDD78B"/>
        </patternFill>
      </fill>
    </dxf>
    <dxf>
      <font>
        <color theme="1"/>
      </font>
      <fill>
        <patternFill>
          <bgColor rgb="FFFDD78B"/>
        </patternFill>
      </fill>
    </dxf>
    <dxf>
      <font>
        <color theme="1"/>
      </font>
      <fill>
        <patternFill>
          <bgColor rgb="FFFDD78B"/>
        </patternFill>
      </fill>
    </dxf>
    <dxf>
      <font>
        <color theme="1"/>
      </font>
      <fill>
        <patternFill>
          <bgColor rgb="FFFDD78B"/>
        </patternFill>
      </fill>
    </dxf>
    <dxf>
      <font>
        <color theme="1"/>
      </font>
      <fill>
        <patternFill>
          <bgColor rgb="FFFDD78B"/>
        </patternFill>
      </fill>
    </dxf>
    <dxf>
      <font>
        <color theme="1"/>
      </font>
      <fill>
        <patternFill>
          <bgColor rgb="FFFDD78B"/>
        </patternFill>
      </fill>
    </dxf>
    <dxf>
      <font>
        <color theme="1"/>
      </font>
      <fill>
        <patternFill>
          <bgColor rgb="FFFDD78B"/>
        </patternFill>
      </fill>
    </dxf>
    <dxf>
      <font>
        <color theme="1"/>
      </font>
      <fill>
        <patternFill>
          <bgColor rgb="FFFDD78B"/>
        </patternFill>
      </fill>
    </dxf>
    <dxf>
      <font>
        <color theme="1"/>
      </font>
      <fill>
        <patternFill>
          <bgColor rgb="FFFDD78B"/>
        </patternFill>
      </fill>
    </dxf>
    <dxf>
      <font>
        <color theme="1"/>
      </font>
      <fill>
        <patternFill>
          <bgColor rgb="FFFDD78B"/>
        </patternFill>
      </fill>
    </dxf>
    <dxf>
      <font>
        <color theme="1"/>
      </font>
      <fill>
        <patternFill>
          <bgColor rgb="FFFDD78B"/>
        </patternFill>
      </fill>
    </dxf>
    <dxf>
      <font>
        <color theme="1"/>
      </font>
      <fill>
        <patternFill>
          <bgColor rgb="FFFDD78B"/>
        </patternFill>
      </fill>
    </dxf>
    <dxf>
      <font>
        <b/>
        <i val="0"/>
        <color theme="0"/>
      </font>
      <fill>
        <patternFill>
          <bgColor rgb="FFEA0016"/>
        </patternFill>
      </fill>
    </dxf>
    <dxf>
      <font>
        <b/>
        <i val="0"/>
        <color theme="0"/>
      </font>
      <fill>
        <patternFill>
          <bgColor rgb="FFEA0016"/>
        </patternFill>
      </fill>
    </dxf>
    <dxf>
      <fill>
        <patternFill>
          <bgColor rgb="FFEA0016"/>
        </patternFill>
      </fill>
    </dxf>
    <dxf>
      <fill>
        <patternFill>
          <bgColor rgb="FFEA0016"/>
        </patternFill>
      </fill>
    </dxf>
    <dxf>
      <font>
        <color rgb="FFFF0000"/>
      </font>
    </dxf>
    <dxf>
      <font>
        <b/>
        <i val="0"/>
        <color theme="1"/>
      </font>
      <fill>
        <patternFill>
          <bgColor rgb="FFFCAF17"/>
        </patternFill>
      </fill>
    </dxf>
    <dxf>
      <font>
        <color rgb="FFC3E5F5"/>
      </font>
    </dxf>
    <dxf>
      <font>
        <color rgb="FFC3E5F5"/>
      </font>
    </dxf>
    <dxf>
      <font>
        <color rgb="FFC3E5F5"/>
      </font>
    </dxf>
    <dxf>
      <font>
        <color rgb="FFC3E5F5"/>
      </font>
    </dxf>
    <dxf>
      <font>
        <color rgb="FFC3E5F5"/>
      </font>
    </dxf>
    <dxf>
      <font>
        <color rgb="FFC3E5F5"/>
      </font>
    </dxf>
    <dxf>
      <font>
        <color theme="1"/>
      </font>
      <fill>
        <patternFill>
          <bgColor rgb="FFFDD78B"/>
        </patternFill>
      </fill>
    </dxf>
    <dxf>
      <font>
        <color theme="1"/>
      </font>
      <fill>
        <patternFill>
          <bgColor rgb="FFFDD78B"/>
        </patternFill>
      </fill>
    </dxf>
    <dxf>
      <font>
        <color theme="1"/>
      </font>
      <fill>
        <patternFill>
          <bgColor rgb="FFFDD78B"/>
        </patternFill>
      </fill>
    </dxf>
    <dxf>
      <font>
        <color theme="1"/>
      </font>
      <fill>
        <patternFill>
          <bgColor rgb="FFFDD78B"/>
        </patternFill>
      </fill>
    </dxf>
    <dxf>
      <font>
        <color theme="1"/>
      </font>
    </dxf>
    <dxf>
      <font>
        <color theme="1"/>
      </font>
      <fill>
        <patternFill>
          <bgColor rgb="FFFDD78B"/>
        </patternFill>
      </fill>
    </dxf>
    <dxf>
      <font>
        <color theme="1"/>
      </font>
      <fill>
        <patternFill>
          <bgColor rgb="FFFDD78B"/>
        </patternFill>
      </fill>
    </dxf>
    <dxf>
      <font>
        <color theme="1"/>
      </font>
      <fill>
        <patternFill>
          <bgColor rgb="FFFDD78B"/>
        </patternFill>
      </fill>
    </dxf>
    <dxf>
      <font>
        <color theme="1"/>
      </font>
      <fill>
        <patternFill>
          <bgColor rgb="FFFDD78B"/>
        </patternFill>
      </fill>
    </dxf>
    <dxf>
      <font>
        <color theme="1"/>
      </font>
      <fill>
        <patternFill>
          <bgColor rgb="FFFDD78B"/>
        </patternFill>
      </fill>
    </dxf>
    <dxf>
      <font>
        <color theme="1"/>
      </font>
      <fill>
        <patternFill>
          <bgColor rgb="FFFDD78B"/>
        </patternFill>
      </fill>
    </dxf>
    <dxf>
      <font>
        <color theme="1"/>
      </font>
      <fill>
        <patternFill>
          <bgColor rgb="FFFDD78B"/>
        </patternFill>
      </fill>
    </dxf>
    <dxf>
      <font>
        <color theme="1"/>
      </font>
      <fill>
        <patternFill>
          <bgColor rgb="FFFDD78B"/>
        </patternFill>
      </fill>
    </dxf>
    <dxf>
      <font>
        <color theme="1"/>
      </font>
      <fill>
        <patternFill>
          <bgColor rgb="FFFDD78B"/>
        </patternFill>
      </fill>
    </dxf>
    <dxf>
      <font>
        <color theme="1"/>
      </font>
      <fill>
        <patternFill>
          <bgColor rgb="FFFDD78B"/>
        </patternFill>
      </fill>
    </dxf>
    <dxf>
      <font>
        <color theme="1"/>
      </font>
      <fill>
        <patternFill>
          <bgColor rgb="FFFDD78B"/>
        </patternFill>
      </fill>
    </dxf>
    <dxf>
      <font>
        <color theme="1"/>
      </font>
      <fill>
        <patternFill>
          <bgColor rgb="FFFDD78B"/>
        </patternFill>
      </fill>
    </dxf>
    <dxf>
      <font>
        <color theme="1"/>
      </font>
      <fill>
        <patternFill>
          <bgColor rgb="FFFDD78B"/>
        </patternFill>
      </fill>
    </dxf>
    <dxf>
      <font>
        <color theme="1"/>
      </font>
      <fill>
        <patternFill>
          <bgColor rgb="FFFDD78B"/>
        </patternFill>
      </fill>
    </dxf>
    <dxf>
      <font>
        <color theme="1"/>
      </font>
      <fill>
        <patternFill>
          <bgColor rgb="FFFDD78B"/>
        </patternFill>
      </fill>
    </dxf>
    <dxf>
      <font>
        <color theme="1"/>
      </font>
      <fill>
        <patternFill>
          <bgColor rgb="FFFDD78B"/>
        </patternFill>
      </fill>
    </dxf>
    <dxf>
      <font>
        <color theme="1"/>
      </font>
      <fill>
        <patternFill>
          <bgColor rgb="FFFDD78B"/>
        </patternFill>
      </fill>
    </dxf>
    <dxf>
      <font>
        <color theme="1"/>
      </font>
      <fill>
        <patternFill>
          <bgColor rgb="FFFDD78B"/>
        </patternFill>
      </fill>
    </dxf>
    <dxf>
      <font>
        <color theme="1"/>
      </font>
      <fill>
        <patternFill>
          <bgColor rgb="FFFDD78B"/>
        </patternFill>
      </fill>
    </dxf>
    <dxf>
      <font>
        <color theme="1"/>
      </font>
      <fill>
        <patternFill>
          <bgColor rgb="FFFDD78B"/>
        </patternFill>
      </fill>
    </dxf>
    <dxf>
      <font>
        <color theme="1"/>
      </font>
      <fill>
        <patternFill>
          <bgColor rgb="FFFDD78B"/>
        </patternFill>
      </fill>
    </dxf>
    <dxf>
      <font>
        <color theme="1"/>
      </font>
      <fill>
        <patternFill>
          <bgColor rgb="FFFDD78B"/>
        </patternFill>
      </fill>
    </dxf>
    <dxf>
      <font>
        <color theme="1"/>
      </font>
      <fill>
        <patternFill>
          <bgColor rgb="FFFDD78B"/>
        </patternFill>
      </fill>
    </dxf>
    <dxf>
      <font>
        <color theme="1"/>
      </font>
      <fill>
        <patternFill>
          <bgColor rgb="FFFDD78B"/>
        </patternFill>
      </fill>
    </dxf>
    <dxf>
      <font>
        <b/>
        <i val="0"/>
        <color theme="0"/>
      </font>
      <fill>
        <patternFill>
          <bgColor rgb="FFEA0016"/>
        </patternFill>
      </fill>
    </dxf>
    <dxf>
      <font>
        <b/>
        <i val="0"/>
        <color theme="0"/>
      </font>
      <fill>
        <patternFill>
          <bgColor rgb="FFEA0016"/>
        </patternFill>
      </fill>
    </dxf>
    <dxf>
      <fill>
        <patternFill>
          <bgColor rgb="FFEA0016"/>
        </patternFill>
      </fill>
    </dxf>
    <dxf>
      <fill>
        <patternFill>
          <bgColor rgb="FFEA0016"/>
        </patternFill>
      </fill>
    </dxf>
    <dxf>
      <font>
        <color rgb="FFFF0000"/>
      </font>
    </dxf>
    <dxf>
      <font>
        <b/>
        <i val="0"/>
        <color theme="1"/>
      </font>
      <fill>
        <patternFill>
          <bgColor rgb="FFFCAF17"/>
        </patternFill>
      </fill>
    </dxf>
    <dxf>
      <font>
        <color rgb="FFC3E5F5"/>
      </font>
    </dxf>
    <dxf>
      <font>
        <color rgb="FFC3E5F5"/>
      </font>
    </dxf>
    <dxf>
      <font>
        <color rgb="FFC3E5F5"/>
      </font>
    </dxf>
    <dxf>
      <font>
        <color rgb="FFC3E5F5"/>
      </font>
    </dxf>
    <dxf>
      <font>
        <color rgb="FFC3E5F5"/>
      </font>
    </dxf>
    <dxf>
      <font>
        <color rgb="FFC3E5F5"/>
      </font>
    </dxf>
    <dxf>
      <font>
        <color theme="1"/>
      </font>
      <fill>
        <patternFill>
          <bgColor rgb="FFFDD78B"/>
        </patternFill>
      </fill>
    </dxf>
    <dxf>
      <font>
        <color theme="1"/>
      </font>
      <fill>
        <patternFill>
          <bgColor rgb="FFFDD78B"/>
        </patternFill>
      </fill>
    </dxf>
    <dxf>
      <font>
        <color theme="1"/>
      </font>
      <fill>
        <patternFill>
          <bgColor rgb="FFFDD78B"/>
        </patternFill>
      </fill>
    </dxf>
    <dxf>
      <font>
        <color theme="1"/>
      </font>
      <fill>
        <patternFill>
          <bgColor rgb="FFFDD78B"/>
        </patternFill>
      </fill>
    </dxf>
    <dxf>
      <font>
        <color theme="1"/>
      </font>
      <fill>
        <patternFill>
          <bgColor rgb="FFFDD78B"/>
        </patternFill>
      </fill>
    </dxf>
    <dxf>
      <font>
        <color theme="1"/>
      </font>
      <fill>
        <patternFill>
          <bgColor rgb="FFFDD78B"/>
        </patternFill>
      </fill>
    </dxf>
    <dxf>
      <font>
        <color theme="1"/>
      </font>
      <fill>
        <patternFill>
          <bgColor rgb="FFFDD78B"/>
        </patternFill>
      </fill>
    </dxf>
    <dxf>
      <font>
        <color theme="1"/>
      </font>
      <fill>
        <patternFill>
          <bgColor rgb="FFFDD78B"/>
        </patternFill>
      </fill>
    </dxf>
    <dxf>
      <font>
        <color theme="1"/>
      </font>
      <fill>
        <patternFill>
          <bgColor rgb="FFFDD78B"/>
        </patternFill>
      </fill>
    </dxf>
    <dxf>
      <font>
        <color theme="1"/>
      </font>
      <fill>
        <patternFill>
          <bgColor rgb="FFFDD78B"/>
        </patternFill>
      </fill>
    </dxf>
    <dxf>
      <font>
        <color theme="1"/>
      </font>
      <fill>
        <patternFill>
          <bgColor rgb="FFFDD78B"/>
        </patternFill>
      </fill>
    </dxf>
    <dxf>
      <font>
        <color theme="1"/>
      </font>
    </dxf>
    <dxf>
      <font>
        <color theme="1"/>
      </font>
      <fill>
        <patternFill>
          <bgColor rgb="FFFDD78B"/>
        </patternFill>
      </fill>
    </dxf>
    <dxf>
      <font>
        <color theme="1"/>
      </font>
      <fill>
        <patternFill>
          <bgColor rgb="FFFDD78B"/>
        </patternFill>
      </fill>
    </dxf>
    <dxf>
      <font>
        <color theme="1"/>
      </font>
      <fill>
        <patternFill>
          <bgColor rgb="FFFDD78B"/>
        </patternFill>
      </fill>
    </dxf>
    <dxf>
      <font>
        <color theme="1"/>
      </font>
      <fill>
        <patternFill>
          <bgColor rgb="FFFDD78B"/>
        </patternFill>
      </fill>
    </dxf>
    <dxf>
      <font>
        <color theme="1"/>
      </font>
      <fill>
        <patternFill>
          <bgColor rgb="FFFDD78B"/>
        </patternFill>
      </fill>
    </dxf>
    <dxf>
      <font>
        <color theme="1"/>
      </font>
      <fill>
        <patternFill>
          <bgColor rgb="FFFDD78B"/>
        </patternFill>
      </fill>
    </dxf>
    <dxf>
      <font>
        <color theme="1"/>
      </font>
      <fill>
        <patternFill>
          <bgColor rgb="FFFDD78B"/>
        </patternFill>
      </fill>
    </dxf>
    <dxf>
      <font>
        <color theme="1"/>
      </font>
      <fill>
        <patternFill>
          <bgColor rgb="FFFDD78B"/>
        </patternFill>
      </fill>
    </dxf>
    <dxf>
      <font>
        <color theme="1"/>
      </font>
      <fill>
        <patternFill>
          <bgColor rgb="FFFDD78B"/>
        </patternFill>
      </fill>
    </dxf>
    <dxf>
      <font>
        <color theme="1"/>
      </font>
      <fill>
        <patternFill>
          <bgColor rgb="FFFDD78B"/>
        </patternFill>
      </fill>
    </dxf>
    <dxf>
      <font>
        <color theme="1"/>
      </font>
      <fill>
        <patternFill>
          <bgColor rgb="FFFDD78B"/>
        </patternFill>
      </fill>
    </dxf>
    <dxf>
      <font>
        <color theme="1"/>
      </font>
      <fill>
        <patternFill>
          <bgColor rgb="FFFDD78B"/>
        </patternFill>
      </fill>
    </dxf>
    <dxf>
      <font>
        <color theme="1"/>
      </font>
      <fill>
        <patternFill>
          <bgColor rgb="FFFDD78B"/>
        </patternFill>
      </fill>
    </dxf>
    <dxf>
      <font>
        <color theme="1"/>
      </font>
      <fill>
        <patternFill>
          <bgColor rgb="FFFDD78B"/>
        </patternFill>
      </fill>
    </dxf>
    <dxf>
      <font>
        <b/>
        <i val="0"/>
        <color theme="0"/>
      </font>
      <fill>
        <patternFill>
          <bgColor rgb="FFEA0016"/>
        </patternFill>
      </fill>
    </dxf>
    <dxf>
      <font>
        <b/>
        <i val="0"/>
        <color theme="0"/>
      </font>
      <fill>
        <patternFill>
          <bgColor rgb="FFEA0016"/>
        </patternFill>
      </fill>
    </dxf>
    <dxf>
      <fill>
        <patternFill>
          <bgColor rgb="FFEA0016"/>
        </patternFill>
      </fill>
    </dxf>
    <dxf>
      <fill>
        <patternFill>
          <bgColor rgb="FFEA0016"/>
        </patternFill>
      </fill>
    </dxf>
    <dxf>
      <font>
        <color theme="1"/>
      </font>
      <fill>
        <patternFill>
          <bgColor rgb="FFFDD78B"/>
        </patternFill>
      </fill>
    </dxf>
    <dxf>
      <font>
        <color theme="1"/>
      </font>
      <fill>
        <patternFill>
          <bgColor rgb="FFFDD78B"/>
        </patternFill>
      </fill>
    </dxf>
    <dxf>
      <font>
        <color theme="1"/>
      </font>
      <fill>
        <patternFill>
          <bgColor rgb="FFFDD78B"/>
        </patternFill>
      </fill>
    </dxf>
    <dxf>
      <font>
        <color rgb="FFFF0000"/>
      </font>
    </dxf>
    <dxf>
      <font>
        <b/>
        <i val="0"/>
        <color theme="1"/>
      </font>
      <fill>
        <patternFill>
          <bgColor rgb="FFFCAF17"/>
        </patternFill>
      </fill>
    </dxf>
    <dxf>
      <font>
        <color rgb="FFC3E5F5"/>
      </font>
    </dxf>
    <dxf>
      <font>
        <color rgb="FFC3E5F5"/>
      </font>
    </dxf>
    <dxf>
      <font>
        <color rgb="FFC3E5F5"/>
      </font>
    </dxf>
    <dxf>
      <font>
        <color rgb="FFC3E5F5"/>
      </font>
    </dxf>
    <dxf>
      <font>
        <color rgb="FFC3E5F5"/>
      </font>
    </dxf>
    <dxf>
      <font>
        <color rgb="FFC3E5F5"/>
      </font>
    </dxf>
    <dxf>
      <font>
        <color rgb="FFC3E5F5"/>
      </font>
    </dxf>
    <dxf>
      <font>
        <color rgb="FFC3E5F5"/>
      </font>
    </dxf>
    <dxf>
      <font>
        <color theme="1"/>
      </font>
      <fill>
        <patternFill>
          <bgColor rgb="FFFDD78B"/>
        </patternFill>
      </fill>
    </dxf>
    <dxf>
      <font>
        <color theme="1"/>
      </font>
      <fill>
        <patternFill>
          <bgColor rgb="FFFDD78B"/>
        </patternFill>
      </fill>
    </dxf>
    <dxf>
      <font>
        <color theme="1"/>
      </font>
      <fill>
        <patternFill>
          <bgColor rgb="FFFDD78B"/>
        </patternFill>
      </fill>
    </dxf>
    <dxf>
      <font>
        <color theme="1"/>
      </font>
      <fill>
        <patternFill>
          <bgColor rgb="FFFDD78B"/>
        </patternFill>
      </fill>
    </dxf>
    <dxf>
      <font>
        <color theme="1"/>
      </font>
      <fill>
        <patternFill>
          <bgColor rgb="FFFDD78B"/>
        </patternFill>
      </fill>
    </dxf>
    <dxf>
      <font>
        <b/>
        <i val="0"/>
        <color theme="0"/>
      </font>
      <fill>
        <patternFill>
          <bgColor rgb="FFEA0016"/>
        </patternFill>
      </fill>
    </dxf>
    <dxf>
      <font>
        <b/>
        <i val="0"/>
        <color theme="0"/>
      </font>
      <fill>
        <patternFill>
          <bgColor rgb="FFEA0016"/>
        </patternFill>
      </fill>
    </dxf>
    <dxf>
      <font>
        <color theme="1"/>
      </font>
      <fill>
        <patternFill>
          <bgColor rgb="FFFDD78B"/>
        </patternFill>
      </fill>
    </dxf>
    <dxf>
      <font>
        <color theme="1"/>
      </font>
      <fill>
        <patternFill>
          <bgColor rgb="FFFDD78B"/>
        </patternFill>
      </fill>
    </dxf>
    <dxf>
      <font>
        <color theme="1"/>
      </font>
      <fill>
        <patternFill>
          <bgColor rgb="FFFDD78B"/>
        </patternFill>
      </fill>
    </dxf>
    <dxf>
      <font>
        <color theme="1"/>
      </font>
      <fill>
        <patternFill>
          <bgColor rgb="FFFDD78B"/>
        </patternFill>
      </fill>
    </dxf>
    <dxf>
      <font>
        <color theme="1"/>
      </font>
      <fill>
        <patternFill>
          <bgColor rgb="FFFDD78B"/>
        </patternFill>
      </fill>
    </dxf>
    <dxf>
      <font>
        <color theme="1"/>
      </font>
      <fill>
        <patternFill>
          <bgColor rgb="FFFDD78B"/>
        </patternFill>
      </fill>
    </dxf>
    <dxf>
      <fill>
        <patternFill>
          <bgColor rgb="FFEA0016"/>
        </patternFill>
      </fill>
    </dxf>
    <dxf>
      <fill>
        <patternFill>
          <bgColor rgb="FFEA0016"/>
        </patternFill>
      </fill>
    </dxf>
    <dxf>
      <font>
        <color theme="1"/>
      </font>
    </dxf>
    <dxf>
      <font>
        <color theme="1"/>
      </font>
      <fill>
        <patternFill>
          <bgColor rgb="FFFDD78B"/>
        </patternFill>
      </fill>
    </dxf>
    <dxf>
      <font>
        <color theme="1"/>
      </font>
      <fill>
        <patternFill>
          <bgColor rgb="FFFDD78B"/>
        </patternFill>
      </fill>
    </dxf>
    <dxf>
      <font>
        <color theme="1"/>
      </font>
      <fill>
        <patternFill>
          <bgColor rgb="FFFDD78B"/>
        </patternFill>
      </fill>
    </dxf>
    <dxf>
      <font>
        <color theme="1"/>
      </font>
      <fill>
        <patternFill>
          <bgColor rgb="FFFDD78B"/>
        </patternFill>
      </fill>
    </dxf>
    <dxf>
      <font>
        <color theme="1"/>
      </font>
      <fill>
        <patternFill>
          <bgColor rgb="FFFDD78B"/>
        </patternFill>
      </fill>
    </dxf>
    <dxf>
      <font>
        <color theme="1"/>
      </font>
      <fill>
        <patternFill>
          <bgColor rgb="FFFDD78B"/>
        </patternFill>
      </fill>
    </dxf>
    <dxf>
      <font>
        <color theme="1"/>
      </font>
      <fill>
        <patternFill>
          <bgColor rgb="FFFDD78B"/>
        </patternFill>
      </fill>
    </dxf>
    <dxf>
      <font>
        <color theme="1"/>
      </font>
      <fill>
        <patternFill>
          <bgColor rgb="FFFDD78B"/>
        </patternFill>
      </fill>
    </dxf>
    <dxf>
      <font>
        <color theme="1"/>
      </font>
      <fill>
        <patternFill>
          <bgColor rgb="FFFDD78B"/>
        </patternFill>
      </fill>
    </dxf>
    <dxf>
      <font>
        <color theme="1"/>
      </font>
      <fill>
        <patternFill>
          <bgColor rgb="FFFDD78B"/>
        </patternFill>
      </fill>
    </dxf>
    <dxf>
      <font>
        <color theme="1"/>
      </font>
      <fill>
        <patternFill>
          <bgColor rgb="FFFDD78B"/>
        </patternFill>
      </fill>
    </dxf>
    <dxf>
      <font>
        <color theme="1"/>
      </font>
      <fill>
        <patternFill>
          <bgColor rgb="FFFDD78B"/>
        </patternFill>
      </fill>
    </dxf>
    <dxf>
      <font>
        <color theme="1"/>
      </font>
      <fill>
        <patternFill>
          <bgColor rgb="FFFDD78B"/>
        </patternFill>
      </fill>
    </dxf>
    <dxf>
      <font>
        <color theme="1"/>
      </font>
      <fill>
        <patternFill>
          <bgColor rgb="FFFDD78B"/>
        </patternFill>
      </fill>
    </dxf>
    <dxf>
      <font>
        <color rgb="FFFF0000"/>
      </font>
    </dxf>
    <dxf>
      <font>
        <color theme="1"/>
      </font>
      <fill>
        <patternFill>
          <bgColor rgb="FFFDD78B"/>
        </patternFill>
      </fill>
    </dxf>
    <dxf>
      <font>
        <color theme="1"/>
      </font>
      <fill>
        <patternFill>
          <bgColor rgb="FFFDD78B"/>
        </patternFill>
      </fill>
    </dxf>
    <dxf>
      <font>
        <color theme="1"/>
      </font>
      <fill>
        <patternFill>
          <bgColor rgb="FFFDD78B"/>
        </patternFill>
      </fill>
    </dxf>
    <dxf>
      <font>
        <color theme="1"/>
      </font>
      <fill>
        <patternFill>
          <bgColor rgb="FFFCAF17"/>
        </patternFill>
      </fill>
    </dxf>
    <dxf>
      <font>
        <color rgb="FFC3E5F5"/>
      </font>
    </dxf>
    <dxf>
      <font>
        <color rgb="FFC3E5F5"/>
      </font>
    </dxf>
    <dxf>
      <font>
        <color rgb="FFC3E5F5"/>
      </font>
    </dxf>
    <dxf>
      <font>
        <color rgb="FFC3E5F5"/>
      </font>
    </dxf>
    <dxf>
      <font>
        <color rgb="FFC3E5F5"/>
      </font>
    </dxf>
    <dxf>
      <font>
        <color rgb="FFC3E5F5"/>
      </font>
    </dxf>
    <dxf>
      <font>
        <color theme="0"/>
      </font>
      <fill>
        <patternFill>
          <bgColor rgb="FFFF0000"/>
        </patternFill>
      </fill>
    </dxf>
    <dxf>
      <font>
        <color theme="0"/>
      </font>
      <fill>
        <patternFill>
          <bgColor rgb="FFEA0016"/>
        </patternFill>
      </fill>
    </dxf>
    <dxf>
      <font>
        <color theme="0"/>
      </font>
      <fill>
        <patternFill>
          <bgColor rgb="FFEA0016"/>
        </patternFill>
      </fill>
    </dxf>
    <dxf>
      <font>
        <color theme="0"/>
      </font>
      <fill>
        <patternFill>
          <bgColor rgb="FFEA0016"/>
        </patternFill>
      </fill>
    </dxf>
    <dxf>
      <font>
        <color theme="0"/>
      </font>
      <fill>
        <patternFill>
          <bgColor rgb="FFEA0016"/>
        </patternFill>
      </fill>
    </dxf>
    <dxf>
      <font>
        <color theme="0"/>
      </font>
      <fill>
        <patternFill>
          <bgColor rgb="FFEA0016"/>
        </patternFill>
      </fill>
    </dxf>
    <dxf>
      <font>
        <color theme="0"/>
      </font>
      <fill>
        <patternFill>
          <bgColor rgb="FFEA0016"/>
        </patternFill>
      </fill>
    </dxf>
    <dxf>
      <font>
        <color theme="0"/>
      </font>
      <fill>
        <patternFill>
          <bgColor rgb="FFEA0016"/>
        </patternFill>
      </fill>
    </dxf>
    <dxf>
      <font>
        <color theme="0"/>
      </font>
      <fill>
        <patternFill>
          <bgColor rgb="FFEA0016"/>
        </patternFill>
      </fill>
    </dxf>
    <dxf>
      <font>
        <color theme="0"/>
      </font>
      <fill>
        <patternFill>
          <bgColor rgb="FFEA0016"/>
        </patternFill>
      </fill>
    </dxf>
    <dxf>
      <font>
        <color theme="0"/>
      </font>
      <fill>
        <patternFill>
          <bgColor rgb="FFEA0016"/>
        </patternFill>
      </fill>
    </dxf>
    <dxf>
      <font>
        <color theme="0"/>
      </font>
      <fill>
        <patternFill>
          <bgColor rgb="FFEA0016"/>
        </patternFill>
      </fill>
    </dxf>
    <dxf>
      <font>
        <color theme="0"/>
      </font>
      <fill>
        <patternFill>
          <bgColor rgb="FFEA0016"/>
        </patternFill>
      </fill>
    </dxf>
    <dxf>
      <font>
        <color rgb="FFFF0000"/>
      </font>
    </dxf>
    <dxf>
      <font>
        <color rgb="FFFF0000"/>
      </font>
    </dxf>
    <dxf>
      <font>
        <color theme="0"/>
      </font>
      <fill>
        <patternFill>
          <bgColor rgb="FFFF0000"/>
        </patternFill>
      </fill>
    </dxf>
    <dxf>
      <font>
        <color theme="0"/>
      </font>
      <fill>
        <patternFill>
          <bgColor rgb="FFFF0000"/>
        </patternFill>
      </fill>
    </dxf>
  </dxfs>
  <tableStyles count="0" defaultTableStyle="TableStyleMedium2" defaultPivotStyle="PivotStyleLight16"/>
  <colors>
    <mruColors>
      <color rgb="FFBFE3F3"/>
      <color rgb="FF008ECF"/>
      <color rgb="FFFDD78B"/>
      <color rgb="FF7FC6E7"/>
      <color rgb="FFFFCC99"/>
      <color rgb="FFFCAF17"/>
      <color rgb="FFEA0016"/>
      <color rgb="FFEA0000"/>
      <color rgb="FFFC1900"/>
      <color rgb="FFFDAF1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400" b="0" i="0" baseline="0">
                <a:effectLst/>
              </a:rPr>
              <a:t>x=calculated / y=measured</a:t>
            </a:r>
            <a:endParaRPr lang="en-US" sz="1400">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scatterChart>
        <c:scatterStyle val="lineMarker"/>
        <c:varyColors val="0"/>
        <c:ser>
          <c:idx val="0"/>
          <c:order val="0"/>
          <c:spPr>
            <a:ln w="19050" cap="rnd">
              <a:noFill/>
              <a:round/>
            </a:ln>
            <a:effectLst/>
          </c:spPr>
          <c:marker>
            <c:symbol val="circle"/>
            <c:size val="5"/>
            <c:spPr>
              <a:solidFill>
                <a:schemeClr val="accent1"/>
              </a:solidFill>
              <a:ln w="9525">
                <a:solidFill>
                  <a:schemeClr val="accent1"/>
                </a:solidFill>
              </a:ln>
              <a:effectLst/>
            </c:spPr>
          </c:marker>
          <c:trendline>
            <c:spPr>
              <a:ln w="19050" cap="rnd">
                <a:solidFill>
                  <a:schemeClr val="accent1"/>
                </a:solidFill>
                <a:prstDash val="sysDot"/>
              </a:ln>
              <a:effectLst/>
            </c:spPr>
            <c:trendlineType val="linear"/>
            <c:dispRSqr val="0"/>
            <c:dispEq val="1"/>
            <c:trendlineLbl>
              <c:layout>
                <c:manualLayout>
                  <c:x val="9.1499562554680669E-2"/>
                  <c:y val="-0.11152777777777778"/>
                </c:manualLayout>
              </c:layout>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trendlineLbl>
          </c:trendline>
          <c:xVal>
            <c:numLit>
              <c:formatCode>General</c:formatCode>
              <c:ptCount val="7"/>
              <c:pt idx="0">
                <c:v>0.59</c:v>
              </c:pt>
              <c:pt idx="1">
                <c:v>0.62</c:v>
              </c:pt>
              <c:pt idx="2">
                <c:v>0.64</c:v>
              </c:pt>
              <c:pt idx="3">
                <c:v>0.63</c:v>
              </c:pt>
              <c:pt idx="4">
                <c:v>0.68</c:v>
              </c:pt>
              <c:pt idx="5">
                <c:v>1.79</c:v>
              </c:pt>
              <c:pt idx="6">
                <c:v>4.28</c:v>
              </c:pt>
            </c:numLit>
          </c:xVal>
          <c:yVal>
            <c:numLit>
              <c:formatCode>General</c:formatCode>
              <c:ptCount val="7"/>
              <c:pt idx="0">
                <c:v>0.82</c:v>
              </c:pt>
              <c:pt idx="1">
                <c:v>0.84</c:v>
              </c:pt>
              <c:pt idx="2">
                <c:v>0.92</c:v>
              </c:pt>
              <c:pt idx="3">
                <c:v>0.85</c:v>
              </c:pt>
              <c:pt idx="4">
                <c:v>0.92</c:v>
              </c:pt>
              <c:pt idx="5">
                <c:v>1.99</c:v>
              </c:pt>
              <c:pt idx="6">
                <c:v>4.75</c:v>
              </c:pt>
            </c:numLit>
          </c:yVal>
          <c:smooth val="0"/>
          <c:extLst>
            <c:ext xmlns:c16="http://schemas.microsoft.com/office/drawing/2014/chart" uri="{C3380CC4-5D6E-409C-BE32-E72D297353CC}">
              <c16:uniqueId val="{00000000-6C7E-4945-AA9D-DA234060BE4A}"/>
            </c:ext>
          </c:extLst>
        </c:ser>
        <c:dLbls>
          <c:showLegendKey val="0"/>
          <c:showVal val="0"/>
          <c:showCatName val="0"/>
          <c:showSerName val="0"/>
          <c:showPercent val="0"/>
          <c:showBubbleSize val="0"/>
        </c:dLbls>
        <c:axId val="554945104"/>
        <c:axId val="554946416"/>
      </c:scatterChart>
      <c:valAx>
        <c:axId val="554945104"/>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554946416"/>
        <c:crosses val="autoZero"/>
        <c:crossBetween val="midCat"/>
      </c:valAx>
      <c:valAx>
        <c:axId val="5549464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554945104"/>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9.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8" Type="http://schemas.openxmlformats.org/officeDocument/2006/relationships/image" Target="../media/image16.png"/><Relationship Id="rId13" Type="http://schemas.openxmlformats.org/officeDocument/2006/relationships/image" Target="../media/image21.png"/><Relationship Id="rId3" Type="http://schemas.openxmlformats.org/officeDocument/2006/relationships/image" Target="../media/image11.png"/><Relationship Id="rId7" Type="http://schemas.openxmlformats.org/officeDocument/2006/relationships/image" Target="../media/image15.png"/><Relationship Id="rId12" Type="http://schemas.openxmlformats.org/officeDocument/2006/relationships/image" Target="../media/image20.png"/><Relationship Id="rId2" Type="http://schemas.openxmlformats.org/officeDocument/2006/relationships/image" Target="../media/image10.png"/><Relationship Id="rId1" Type="http://schemas.openxmlformats.org/officeDocument/2006/relationships/chart" Target="../charts/chart1.xml"/><Relationship Id="rId6" Type="http://schemas.openxmlformats.org/officeDocument/2006/relationships/image" Target="../media/image14.png"/><Relationship Id="rId11" Type="http://schemas.openxmlformats.org/officeDocument/2006/relationships/image" Target="../media/image19.png"/><Relationship Id="rId5" Type="http://schemas.openxmlformats.org/officeDocument/2006/relationships/image" Target="../media/image13.png"/><Relationship Id="rId15" Type="http://schemas.openxmlformats.org/officeDocument/2006/relationships/image" Target="../media/image23.png"/><Relationship Id="rId10" Type="http://schemas.openxmlformats.org/officeDocument/2006/relationships/image" Target="../media/image18.png"/><Relationship Id="rId4" Type="http://schemas.openxmlformats.org/officeDocument/2006/relationships/image" Target="../media/image12.png"/><Relationship Id="rId9" Type="http://schemas.openxmlformats.org/officeDocument/2006/relationships/image" Target="../media/image17.png"/><Relationship Id="rId14" Type="http://schemas.openxmlformats.org/officeDocument/2006/relationships/image" Target="../media/image22.png"/></Relationships>
</file>

<file path=xl/drawings/drawing1.xml><?xml version="1.0" encoding="utf-8"?>
<xdr:wsDr xmlns:xdr="http://schemas.openxmlformats.org/drawingml/2006/spreadsheetDrawing" xmlns:a="http://schemas.openxmlformats.org/drawingml/2006/main">
  <xdr:twoCellAnchor editAs="absolute">
    <xdr:from>
      <xdr:col>1</xdr:col>
      <xdr:colOff>10998</xdr:colOff>
      <xdr:row>0</xdr:row>
      <xdr:rowOff>148167</xdr:rowOff>
    </xdr:from>
    <xdr:to>
      <xdr:col>3</xdr:col>
      <xdr:colOff>29426</xdr:colOff>
      <xdr:row>5</xdr:row>
      <xdr:rowOff>172326</xdr:rowOff>
    </xdr:to>
    <xdr:pic>
      <xdr:nvPicPr>
        <xdr:cNvPr id="2" name="Picture 1" descr="Bosch logo and slogan.">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868248" y="148167"/>
          <a:ext cx="1732928" cy="867802"/>
        </a:xfrm>
        <a:prstGeom prst="rect">
          <a:avLst/>
        </a:prstGeom>
      </xdr:spPr>
    </xdr:pic>
    <xdr:clientData/>
  </xdr:twoCellAnchor>
  <xdr:twoCellAnchor editAs="oneCell">
    <xdr:from>
      <xdr:col>1</xdr:col>
      <xdr:colOff>297392</xdr:colOff>
      <xdr:row>7</xdr:row>
      <xdr:rowOff>7405</xdr:rowOff>
    </xdr:from>
    <xdr:to>
      <xdr:col>1</xdr:col>
      <xdr:colOff>571368</xdr:colOff>
      <xdr:row>7</xdr:row>
      <xdr:rowOff>190285</xdr:rowOff>
    </xdr:to>
    <xdr:pic>
      <xdr:nvPicPr>
        <xdr:cNvPr id="3" name="Picture 2" descr="UK flag">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59392" y="1226605"/>
          <a:ext cx="273976" cy="182880"/>
        </a:xfrm>
        <a:prstGeom prst="rect">
          <a:avLst/>
        </a:prstGeom>
        <a:ln>
          <a:solidFill>
            <a:schemeClr val="tx1"/>
          </a:solidFill>
        </a:ln>
      </xdr:spPr>
    </xdr:pic>
    <xdr:clientData/>
  </xdr:twoCellAnchor>
  <xdr:twoCellAnchor editAs="oneCell">
    <xdr:from>
      <xdr:col>1</xdr:col>
      <xdr:colOff>11206</xdr:colOff>
      <xdr:row>7</xdr:row>
      <xdr:rowOff>7410</xdr:rowOff>
    </xdr:from>
    <xdr:to>
      <xdr:col>1</xdr:col>
      <xdr:colOff>285182</xdr:colOff>
      <xdr:row>7</xdr:row>
      <xdr:rowOff>190290</xdr:rowOff>
    </xdr:to>
    <xdr:pic>
      <xdr:nvPicPr>
        <xdr:cNvPr id="4" name="Picture 3" descr="German flag">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1206" y="1417110"/>
          <a:ext cx="273976" cy="182880"/>
        </a:xfrm>
        <a:prstGeom prst="rect">
          <a:avLst/>
        </a:prstGeom>
        <a:ln>
          <a:solidFill>
            <a:schemeClr val="tx1"/>
          </a:solidFill>
        </a:ln>
      </xdr:spPr>
    </xdr:pic>
    <xdr:clientData/>
  </xdr:twoCellAnchor>
  <xdr:twoCellAnchor editAs="oneCell">
    <xdr:from>
      <xdr:col>1</xdr:col>
      <xdr:colOff>584511</xdr:colOff>
      <xdr:row>7</xdr:row>
      <xdr:rowOff>7410</xdr:rowOff>
    </xdr:from>
    <xdr:to>
      <xdr:col>2</xdr:col>
      <xdr:colOff>1237</xdr:colOff>
      <xdr:row>7</xdr:row>
      <xdr:rowOff>190290</xdr:rowOff>
    </xdr:to>
    <xdr:pic>
      <xdr:nvPicPr>
        <xdr:cNvPr id="5" name="Picture 4" descr="French flag">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84511" y="1417110"/>
          <a:ext cx="273976" cy="182880"/>
        </a:xfrm>
        <a:prstGeom prst="rect">
          <a:avLst/>
        </a:prstGeom>
        <a:ln>
          <a:solidFill>
            <a:schemeClr val="tx1"/>
          </a:solidFill>
        </a:ln>
      </xdr:spPr>
    </xdr:pic>
    <xdr:clientData/>
  </xdr:twoCellAnchor>
  <xdr:twoCellAnchor editAs="oneCell">
    <xdr:from>
      <xdr:col>1</xdr:col>
      <xdr:colOff>11206</xdr:colOff>
      <xdr:row>8</xdr:row>
      <xdr:rowOff>7409</xdr:rowOff>
    </xdr:from>
    <xdr:to>
      <xdr:col>1</xdr:col>
      <xdr:colOff>285182</xdr:colOff>
      <xdr:row>8</xdr:row>
      <xdr:rowOff>190289</xdr:rowOff>
    </xdr:to>
    <xdr:pic>
      <xdr:nvPicPr>
        <xdr:cNvPr id="6" name="Picture 5" descr="Italian flag">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773206" y="1417109"/>
          <a:ext cx="273976" cy="182880"/>
        </a:xfrm>
        <a:prstGeom prst="rect">
          <a:avLst/>
        </a:prstGeom>
        <a:ln>
          <a:solidFill>
            <a:schemeClr val="tx1"/>
          </a:solidFill>
        </a:ln>
      </xdr:spPr>
    </xdr:pic>
    <xdr:clientData/>
  </xdr:twoCellAnchor>
  <xdr:twoCellAnchor editAs="oneCell">
    <xdr:from>
      <xdr:col>1</xdr:col>
      <xdr:colOff>295580</xdr:colOff>
      <xdr:row>8</xdr:row>
      <xdr:rowOff>7409</xdr:rowOff>
    </xdr:from>
    <xdr:to>
      <xdr:col>1</xdr:col>
      <xdr:colOff>569556</xdr:colOff>
      <xdr:row>8</xdr:row>
      <xdr:rowOff>190289</xdr:rowOff>
    </xdr:to>
    <xdr:pic>
      <xdr:nvPicPr>
        <xdr:cNvPr id="7" name="Picture 6" descr="Dutch flag">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057580" y="1417109"/>
          <a:ext cx="273976" cy="182880"/>
        </a:xfrm>
        <a:prstGeom prst="rect">
          <a:avLst/>
        </a:prstGeom>
        <a:ln>
          <a:solidFill>
            <a:schemeClr val="tx1"/>
          </a:solidFill>
        </a:ln>
      </xdr:spPr>
    </xdr:pic>
    <xdr:clientData/>
  </xdr:twoCellAnchor>
  <xdr:twoCellAnchor editAs="oneCell">
    <xdr:from>
      <xdr:col>1</xdr:col>
      <xdr:colOff>583142</xdr:colOff>
      <xdr:row>8</xdr:row>
      <xdr:rowOff>6351</xdr:rowOff>
    </xdr:from>
    <xdr:to>
      <xdr:col>1</xdr:col>
      <xdr:colOff>857118</xdr:colOff>
      <xdr:row>8</xdr:row>
      <xdr:rowOff>189231</xdr:rowOff>
    </xdr:to>
    <xdr:pic>
      <xdr:nvPicPr>
        <xdr:cNvPr id="8" name="Picture 7" descr="Chinese flag">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1345142" y="1416051"/>
          <a:ext cx="273976" cy="182880"/>
        </a:xfrm>
        <a:prstGeom prst="rect">
          <a:avLst/>
        </a:prstGeom>
        <a:ln>
          <a:solidFill>
            <a:schemeClr val="tx1"/>
          </a:solidFill>
        </a:ln>
      </xdr:spPr>
    </xdr:pic>
    <xdr:clientData/>
  </xdr:twoCellAnchor>
  <xdr:twoCellAnchor editAs="absolute">
    <xdr:from>
      <xdr:col>0</xdr:col>
      <xdr:colOff>0</xdr:colOff>
      <xdr:row>0</xdr:row>
      <xdr:rowOff>0</xdr:rowOff>
    </xdr:from>
    <xdr:to>
      <xdr:col>18</xdr:col>
      <xdr:colOff>0</xdr:colOff>
      <xdr:row>1</xdr:row>
      <xdr:rowOff>20955</xdr:rowOff>
    </xdr:to>
    <xdr:pic>
      <xdr:nvPicPr>
        <xdr:cNvPr id="11" name="Picture 10" descr="Bosch banner">
          <a:extLst>
            <a:ext uri="{FF2B5EF4-FFF2-40B4-BE49-F238E27FC236}">
              <a16:creationId xmlns:a16="http://schemas.microsoft.com/office/drawing/2014/main" id="{00000000-0008-0000-0000-00000B000000}"/>
            </a:ext>
          </a:extLst>
        </xdr:cNvPr>
        <xdr:cNvPicPr>
          <a:picLocks/>
        </xdr:cNvPicPr>
      </xdr:nvPicPr>
      <xdr:blipFill>
        <a:blip xmlns:r="http://schemas.openxmlformats.org/officeDocument/2006/relationships" r:embed="rId8">
          <a:extLst>
            <a:ext uri="{28A0092B-C50C-407E-A947-70E740481C1C}">
              <a14:useLocalDpi xmlns:a14="http://schemas.microsoft.com/office/drawing/2010/main" val="0"/>
            </a:ext>
          </a:extLst>
        </a:blip>
        <a:stretch>
          <a:fillRect/>
        </a:stretch>
      </xdr:blipFill>
      <xdr:spPr>
        <a:xfrm>
          <a:off x="0" y="0"/>
          <a:ext cx="15687675" cy="18288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1</xdr:col>
      <xdr:colOff>107</xdr:colOff>
      <xdr:row>0</xdr:row>
      <xdr:rowOff>148167</xdr:rowOff>
    </xdr:from>
    <xdr:to>
      <xdr:col>3</xdr:col>
      <xdr:colOff>18535</xdr:colOff>
      <xdr:row>5</xdr:row>
      <xdr:rowOff>172326</xdr:rowOff>
    </xdr:to>
    <xdr:pic>
      <xdr:nvPicPr>
        <xdr:cNvPr id="17" name="Picture 16" descr="Bosch logo and slogan">
          <a:extLst>
            <a:ext uri="{FF2B5EF4-FFF2-40B4-BE49-F238E27FC236}">
              <a16:creationId xmlns:a16="http://schemas.microsoft.com/office/drawing/2014/main" id="{00000000-0008-0000-0100-000011000000}"/>
            </a:ext>
          </a:extLst>
        </xdr:cNvPr>
        <xdr:cNvPicPr>
          <a:picLocks noChangeAspect="1"/>
        </xdr:cNvPicPr>
      </xdr:nvPicPr>
      <xdr:blipFill>
        <a:blip xmlns:r="http://schemas.openxmlformats.org/officeDocument/2006/relationships" r:embed="rId1"/>
        <a:stretch>
          <a:fillRect/>
        </a:stretch>
      </xdr:blipFill>
      <xdr:spPr>
        <a:xfrm>
          <a:off x="881850" y="148167"/>
          <a:ext cx="1781914" cy="873245"/>
        </a:xfrm>
        <a:prstGeom prst="rect">
          <a:avLst/>
        </a:prstGeom>
      </xdr:spPr>
    </xdr:pic>
    <xdr:clientData/>
  </xdr:twoCellAnchor>
  <xdr:twoCellAnchor editAs="oneCell">
    <xdr:from>
      <xdr:col>1</xdr:col>
      <xdr:colOff>3967</xdr:colOff>
      <xdr:row>49</xdr:row>
      <xdr:rowOff>23811</xdr:rowOff>
    </xdr:from>
    <xdr:to>
      <xdr:col>1</xdr:col>
      <xdr:colOff>362412</xdr:colOff>
      <xdr:row>51</xdr:row>
      <xdr:rowOff>8571</xdr:rowOff>
    </xdr:to>
    <xdr:pic>
      <xdr:nvPicPr>
        <xdr:cNvPr id="4" name="Picture 3" descr="Information marker">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2"/>
        <a:stretch>
          <a:fillRect/>
        </a:stretch>
      </xdr:blipFill>
      <xdr:spPr>
        <a:xfrm>
          <a:off x="861217" y="8691561"/>
          <a:ext cx="358445" cy="365760"/>
        </a:xfrm>
        <a:prstGeom prst="rect">
          <a:avLst/>
        </a:prstGeom>
      </xdr:spPr>
    </xdr:pic>
    <xdr:clientData/>
  </xdr:twoCellAnchor>
  <xdr:twoCellAnchor editAs="absolute">
    <xdr:from>
      <xdr:col>0</xdr:col>
      <xdr:colOff>0</xdr:colOff>
      <xdr:row>0</xdr:row>
      <xdr:rowOff>0</xdr:rowOff>
    </xdr:from>
    <xdr:to>
      <xdr:col>18</xdr:col>
      <xdr:colOff>95250</xdr:colOff>
      <xdr:row>1</xdr:row>
      <xdr:rowOff>20955</xdr:rowOff>
    </xdr:to>
    <xdr:pic>
      <xdr:nvPicPr>
        <xdr:cNvPr id="6" name="Picture 5" descr="Bosch banner">
          <a:extLst>
            <a:ext uri="{FF2B5EF4-FFF2-40B4-BE49-F238E27FC236}">
              <a16:creationId xmlns:a16="http://schemas.microsoft.com/office/drawing/2014/main" id="{00000000-0008-0000-0100-000006000000}"/>
            </a:ext>
          </a:extLst>
        </xdr:cNvPr>
        <xdr:cNvPicPr>
          <a:picLocks/>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0" y="0"/>
          <a:ext cx="16256000" cy="18605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absolute">
    <xdr:from>
      <xdr:col>1</xdr:col>
      <xdr:colOff>12212</xdr:colOff>
      <xdr:row>0</xdr:row>
      <xdr:rowOff>137584</xdr:rowOff>
    </xdr:from>
    <xdr:to>
      <xdr:col>3</xdr:col>
      <xdr:colOff>34080</xdr:colOff>
      <xdr:row>5</xdr:row>
      <xdr:rowOff>161743</xdr:rowOff>
    </xdr:to>
    <xdr:pic>
      <xdr:nvPicPr>
        <xdr:cNvPr id="12" name="Picture 11" descr="Bosch logo and slogan">
          <a:extLst>
            <a:ext uri="{FF2B5EF4-FFF2-40B4-BE49-F238E27FC236}">
              <a16:creationId xmlns:a16="http://schemas.microsoft.com/office/drawing/2014/main" id="{00000000-0008-0000-0200-00000C000000}"/>
            </a:ext>
          </a:extLst>
        </xdr:cNvPr>
        <xdr:cNvPicPr>
          <a:picLocks noChangeAspect="1"/>
        </xdr:cNvPicPr>
      </xdr:nvPicPr>
      <xdr:blipFill>
        <a:blip xmlns:r="http://schemas.openxmlformats.org/officeDocument/2006/relationships" r:embed="rId1"/>
        <a:stretch>
          <a:fillRect/>
        </a:stretch>
      </xdr:blipFill>
      <xdr:spPr>
        <a:xfrm>
          <a:off x="893955" y="137584"/>
          <a:ext cx="1785354" cy="873245"/>
        </a:xfrm>
        <a:prstGeom prst="rect">
          <a:avLst/>
        </a:prstGeom>
      </xdr:spPr>
    </xdr:pic>
    <xdr:clientData/>
  </xdr:twoCellAnchor>
  <xdr:twoCellAnchor editAs="absolute">
    <xdr:from>
      <xdr:col>0</xdr:col>
      <xdr:colOff>0</xdr:colOff>
      <xdr:row>0</xdr:row>
      <xdr:rowOff>8155</xdr:rowOff>
    </xdr:from>
    <xdr:to>
      <xdr:col>20</xdr:col>
      <xdr:colOff>0</xdr:colOff>
      <xdr:row>1</xdr:row>
      <xdr:rowOff>29110</xdr:rowOff>
    </xdr:to>
    <xdr:pic>
      <xdr:nvPicPr>
        <xdr:cNvPr id="13" name="Picture 12" descr="Bosch banner">
          <a:extLst>
            <a:ext uri="{FF2B5EF4-FFF2-40B4-BE49-F238E27FC236}">
              <a16:creationId xmlns:a16="http://schemas.microsoft.com/office/drawing/2014/main" id="{00000000-0008-0000-0200-00000D000000}"/>
            </a:ext>
          </a:extLst>
        </xdr:cNvPr>
        <xdr:cNvPicPr>
          <a:picLocks/>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8155"/>
          <a:ext cx="17896114" cy="18424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absolute">
    <xdr:from>
      <xdr:col>1</xdr:col>
      <xdr:colOff>10886</xdr:colOff>
      <xdr:row>0</xdr:row>
      <xdr:rowOff>141512</xdr:rowOff>
    </xdr:from>
    <xdr:to>
      <xdr:col>3</xdr:col>
      <xdr:colOff>32754</xdr:colOff>
      <xdr:row>5</xdr:row>
      <xdr:rowOff>165671</xdr:rowOff>
    </xdr:to>
    <xdr:pic>
      <xdr:nvPicPr>
        <xdr:cNvPr id="4" name="Picture 3" descr="Bosch logo and slogan">
          <a:extLst>
            <a:ext uri="{FF2B5EF4-FFF2-40B4-BE49-F238E27FC236}">
              <a16:creationId xmlns:a16="http://schemas.microsoft.com/office/drawing/2014/main" id="{7326F3B2-0AAC-420C-89F4-0716F0D17A95}"/>
            </a:ext>
          </a:extLst>
        </xdr:cNvPr>
        <xdr:cNvPicPr>
          <a:picLocks noChangeAspect="1"/>
        </xdr:cNvPicPr>
      </xdr:nvPicPr>
      <xdr:blipFill>
        <a:blip xmlns:r="http://schemas.openxmlformats.org/officeDocument/2006/relationships" r:embed="rId1"/>
        <a:stretch>
          <a:fillRect/>
        </a:stretch>
      </xdr:blipFill>
      <xdr:spPr>
        <a:xfrm>
          <a:off x="892629" y="141512"/>
          <a:ext cx="1785354" cy="873245"/>
        </a:xfrm>
        <a:prstGeom prst="rect">
          <a:avLst/>
        </a:prstGeom>
      </xdr:spPr>
    </xdr:pic>
    <xdr:clientData/>
  </xdr:twoCellAnchor>
  <xdr:twoCellAnchor editAs="absolute">
    <xdr:from>
      <xdr:col>0</xdr:col>
      <xdr:colOff>0</xdr:colOff>
      <xdr:row>0</xdr:row>
      <xdr:rowOff>0</xdr:rowOff>
    </xdr:from>
    <xdr:to>
      <xdr:col>19</xdr:col>
      <xdr:colOff>856107</xdr:colOff>
      <xdr:row>1</xdr:row>
      <xdr:rowOff>24130</xdr:rowOff>
    </xdr:to>
    <xdr:pic>
      <xdr:nvPicPr>
        <xdr:cNvPr id="5" name="Picture 4" descr="Bosch banner">
          <a:extLst>
            <a:ext uri="{FF2B5EF4-FFF2-40B4-BE49-F238E27FC236}">
              <a16:creationId xmlns:a16="http://schemas.microsoft.com/office/drawing/2014/main" id="{00000000-0008-0000-0300-000005000000}"/>
            </a:ext>
          </a:extLst>
        </xdr:cNvPr>
        <xdr:cNvPicPr>
          <a:picLocks/>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0"/>
          <a:ext cx="17401032" cy="18605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absolute">
    <xdr:from>
      <xdr:col>1</xdr:col>
      <xdr:colOff>12218</xdr:colOff>
      <xdr:row>0</xdr:row>
      <xdr:rowOff>137584</xdr:rowOff>
    </xdr:from>
    <xdr:to>
      <xdr:col>3</xdr:col>
      <xdr:colOff>31969</xdr:colOff>
      <xdr:row>5</xdr:row>
      <xdr:rowOff>162334</xdr:rowOff>
    </xdr:to>
    <xdr:pic>
      <xdr:nvPicPr>
        <xdr:cNvPr id="9" name="Picture 8" descr="Bosch logo and slogan">
          <a:extLst>
            <a:ext uri="{FF2B5EF4-FFF2-40B4-BE49-F238E27FC236}">
              <a16:creationId xmlns:a16="http://schemas.microsoft.com/office/drawing/2014/main" id="{00000000-0008-0000-0400-000009000000}"/>
            </a:ext>
          </a:extLst>
        </xdr:cNvPr>
        <xdr:cNvPicPr>
          <a:picLocks noChangeAspect="1"/>
        </xdr:cNvPicPr>
      </xdr:nvPicPr>
      <xdr:blipFill>
        <a:blip xmlns:r="http://schemas.openxmlformats.org/officeDocument/2006/relationships" r:embed="rId1"/>
        <a:stretch>
          <a:fillRect/>
        </a:stretch>
      </xdr:blipFill>
      <xdr:spPr>
        <a:xfrm>
          <a:off x="869468" y="137584"/>
          <a:ext cx="1734251" cy="882000"/>
        </a:xfrm>
        <a:prstGeom prst="rect">
          <a:avLst/>
        </a:prstGeom>
      </xdr:spPr>
    </xdr:pic>
    <xdr:clientData/>
  </xdr:twoCellAnchor>
  <xdr:twoCellAnchor editAs="absolute">
    <xdr:from>
      <xdr:col>0</xdr:col>
      <xdr:colOff>0</xdr:colOff>
      <xdr:row>0</xdr:row>
      <xdr:rowOff>0</xdr:rowOff>
    </xdr:from>
    <xdr:to>
      <xdr:col>19</xdr:col>
      <xdr:colOff>856107</xdr:colOff>
      <xdr:row>1</xdr:row>
      <xdr:rowOff>24130</xdr:rowOff>
    </xdr:to>
    <xdr:pic>
      <xdr:nvPicPr>
        <xdr:cNvPr id="4" name="Picture 3" descr="Bosch banner">
          <a:extLst>
            <a:ext uri="{FF2B5EF4-FFF2-40B4-BE49-F238E27FC236}">
              <a16:creationId xmlns:a16="http://schemas.microsoft.com/office/drawing/2014/main" id="{00000000-0008-0000-0400-000004000000}"/>
            </a:ext>
          </a:extLst>
        </xdr:cNvPr>
        <xdr:cNvPicPr>
          <a:picLocks/>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0"/>
          <a:ext cx="17401032" cy="18605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absolute">
    <xdr:from>
      <xdr:col>1</xdr:col>
      <xdr:colOff>11186</xdr:colOff>
      <xdr:row>0</xdr:row>
      <xdr:rowOff>137584</xdr:rowOff>
    </xdr:from>
    <xdr:to>
      <xdr:col>3</xdr:col>
      <xdr:colOff>30937</xdr:colOff>
      <xdr:row>5</xdr:row>
      <xdr:rowOff>162334</xdr:rowOff>
    </xdr:to>
    <xdr:pic>
      <xdr:nvPicPr>
        <xdr:cNvPr id="9" name="Picture 8" descr="Bosch logo and slogan">
          <a:extLst>
            <a:ext uri="{FF2B5EF4-FFF2-40B4-BE49-F238E27FC236}">
              <a16:creationId xmlns:a16="http://schemas.microsoft.com/office/drawing/2014/main" id="{00000000-0008-0000-0500-000009000000}"/>
            </a:ext>
          </a:extLst>
        </xdr:cNvPr>
        <xdr:cNvPicPr>
          <a:picLocks/>
        </xdr:cNvPicPr>
      </xdr:nvPicPr>
      <xdr:blipFill>
        <a:blip xmlns:r="http://schemas.openxmlformats.org/officeDocument/2006/relationships" r:embed="rId1"/>
        <a:stretch>
          <a:fillRect/>
        </a:stretch>
      </xdr:blipFill>
      <xdr:spPr>
        <a:xfrm>
          <a:off x="868436" y="137584"/>
          <a:ext cx="1734251" cy="882000"/>
        </a:xfrm>
        <a:prstGeom prst="rect">
          <a:avLst/>
        </a:prstGeom>
      </xdr:spPr>
    </xdr:pic>
    <xdr:clientData/>
  </xdr:twoCellAnchor>
  <xdr:twoCellAnchor editAs="absolute">
    <xdr:from>
      <xdr:col>0</xdr:col>
      <xdr:colOff>0</xdr:colOff>
      <xdr:row>0</xdr:row>
      <xdr:rowOff>0</xdr:rowOff>
    </xdr:from>
    <xdr:to>
      <xdr:col>19</xdr:col>
      <xdr:colOff>856107</xdr:colOff>
      <xdr:row>1</xdr:row>
      <xdr:rowOff>24130</xdr:rowOff>
    </xdr:to>
    <xdr:pic>
      <xdr:nvPicPr>
        <xdr:cNvPr id="4" name="Picture 3" descr="Bosch banner">
          <a:extLst>
            <a:ext uri="{FF2B5EF4-FFF2-40B4-BE49-F238E27FC236}">
              <a16:creationId xmlns:a16="http://schemas.microsoft.com/office/drawing/2014/main" id="{00000000-0008-0000-0500-000004000000}"/>
            </a:ext>
          </a:extLst>
        </xdr:cNvPr>
        <xdr:cNvPicPr>
          <a:picLocks/>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0"/>
          <a:ext cx="17401032" cy="18605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absolute">
    <xdr:from>
      <xdr:col>1</xdr:col>
      <xdr:colOff>12221</xdr:colOff>
      <xdr:row>0</xdr:row>
      <xdr:rowOff>137584</xdr:rowOff>
    </xdr:from>
    <xdr:to>
      <xdr:col>3</xdr:col>
      <xdr:colOff>31972</xdr:colOff>
      <xdr:row>5</xdr:row>
      <xdr:rowOff>162334</xdr:rowOff>
    </xdr:to>
    <xdr:pic>
      <xdr:nvPicPr>
        <xdr:cNvPr id="9" name="Picture 8" descr="Bosch logo and slogan">
          <a:extLst>
            <a:ext uri="{FF2B5EF4-FFF2-40B4-BE49-F238E27FC236}">
              <a16:creationId xmlns:a16="http://schemas.microsoft.com/office/drawing/2014/main" id="{00000000-0008-0000-0600-000009000000}"/>
            </a:ext>
          </a:extLst>
        </xdr:cNvPr>
        <xdr:cNvPicPr>
          <a:picLocks/>
        </xdr:cNvPicPr>
      </xdr:nvPicPr>
      <xdr:blipFill>
        <a:blip xmlns:r="http://schemas.openxmlformats.org/officeDocument/2006/relationships" r:embed="rId1"/>
        <a:stretch>
          <a:fillRect/>
        </a:stretch>
      </xdr:blipFill>
      <xdr:spPr>
        <a:xfrm>
          <a:off x="869471" y="137584"/>
          <a:ext cx="1734251" cy="882000"/>
        </a:xfrm>
        <a:prstGeom prst="rect">
          <a:avLst/>
        </a:prstGeom>
      </xdr:spPr>
    </xdr:pic>
    <xdr:clientData/>
  </xdr:twoCellAnchor>
  <xdr:twoCellAnchor editAs="absolute">
    <xdr:from>
      <xdr:col>0</xdr:col>
      <xdr:colOff>0</xdr:colOff>
      <xdr:row>0</xdr:row>
      <xdr:rowOff>0</xdr:rowOff>
    </xdr:from>
    <xdr:to>
      <xdr:col>19</xdr:col>
      <xdr:colOff>856107</xdr:colOff>
      <xdr:row>1</xdr:row>
      <xdr:rowOff>24130</xdr:rowOff>
    </xdr:to>
    <xdr:pic>
      <xdr:nvPicPr>
        <xdr:cNvPr id="4" name="Picture 3" descr="Bosch banner">
          <a:extLst>
            <a:ext uri="{FF2B5EF4-FFF2-40B4-BE49-F238E27FC236}">
              <a16:creationId xmlns:a16="http://schemas.microsoft.com/office/drawing/2014/main" id="{00000000-0008-0000-0600-000004000000}"/>
            </a:ext>
          </a:extLst>
        </xdr:cNvPr>
        <xdr:cNvPicPr>
          <a:picLocks/>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0"/>
          <a:ext cx="17401032" cy="18605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absolute">
    <xdr:from>
      <xdr:col>1</xdr:col>
      <xdr:colOff>12220</xdr:colOff>
      <xdr:row>0</xdr:row>
      <xdr:rowOff>137584</xdr:rowOff>
    </xdr:from>
    <xdr:to>
      <xdr:col>3</xdr:col>
      <xdr:colOff>31971</xdr:colOff>
      <xdr:row>5</xdr:row>
      <xdr:rowOff>161743</xdr:rowOff>
    </xdr:to>
    <xdr:pic>
      <xdr:nvPicPr>
        <xdr:cNvPr id="12" name="Picture 11" descr="Bosch logo and slogan">
          <a:extLst>
            <a:ext uri="{FF2B5EF4-FFF2-40B4-BE49-F238E27FC236}">
              <a16:creationId xmlns:a16="http://schemas.microsoft.com/office/drawing/2014/main" id="{00000000-0008-0000-0700-00000C000000}"/>
            </a:ext>
          </a:extLst>
        </xdr:cNvPr>
        <xdr:cNvPicPr>
          <a:picLocks noChangeAspect="1"/>
        </xdr:cNvPicPr>
      </xdr:nvPicPr>
      <xdr:blipFill>
        <a:blip xmlns:r="http://schemas.openxmlformats.org/officeDocument/2006/relationships" r:embed="rId1"/>
        <a:stretch>
          <a:fillRect/>
        </a:stretch>
      </xdr:blipFill>
      <xdr:spPr>
        <a:xfrm>
          <a:off x="893963" y="137584"/>
          <a:ext cx="1783237" cy="873245"/>
        </a:xfrm>
        <a:prstGeom prst="rect">
          <a:avLst/>
        </a:prstGeom>
      </xdr:spPr>
    </xdr:pic>
    <xdr:clientData/>
  </xdr:twoCellAnchor>
  <xdr:twoCellAnchor editAs="absolute">
    <xdr:from>
      <xdr:col>0</xdr:col>
      <xdr:colOff>0</xdr:colOff>
      <xdr:row>0</xdr:row>
      <xdr:rowOff>0</xdr:rowOff>
    </xdr:from>
    <xdr:to>
      <xdr:col>19</xdr:col>
      <xdr:colOff>856107</xdr:colOff>
      <xdr:row>1</xdr:row>
      <xdr:rowOff>24130</xdr:rowOff>
    </xdr:to>
    <xdr:pic>
      <xdr:nvPicPr>
        <xdr:cNvPr id="4" name="Picture 3" descr="Bosch banner">
          <a:extLst>
            <a:ext uri="{FF2B5EF4-FFF2-40B4-BE49-F238E27FC236}">
              <a16:creationId xmlns:a16="http://schemas.microsoft.com/office/drawing/2014/main" id="{00000000-0008-0000-0700-000004000000}"/>
            </a:ext>
          </a:extLst>
        </xdr:cNvPr>
        <xdr:cNvPicPr>
          <a:picLocks/>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0"/>
          <a:ext cx="17401032" cy="18605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1266825</xdr:colOff>
      <xdr:row>195</xdr:row>
      <xdr:rowOff>9525</xdr:rowOff>
    </xdr:from>
    <xdr:to>
      <xdr:col>0</xdr:col>
      <xdr:colOff>5838825</xdr:colOff>
      <xdr:row>211</xdr:row>
      <xdr:rowOff>111125</xdr:rowOff>
    </xdr:to>
    <xdr:graphicFrame macro="">
      <xdr:nvGraphicFramePr>
        <xdr:cNvPr id="3" name="Chart 2">
          <a:extLst>
            <a:ext uri="{FF2B5EF4-FFF2-40B4-BE49-F238E27FC236}">
              <a16:creationId xmlns:a16="http://schemas.microsoft.com/office/drawing/2014/main" id="{00000000-0008-0000-1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5810250</xdr:colOff>
      <xdr:row>31</xdr:row>
      <xdr:rowOff>76200</xdr:rowOff>
    </xdr:from>
    <xdr:to>
      <xdr:col>0</xdr:col>
      <xdr:colOff>11182489</xdr:colOff>
      <xdr:row>65</xdr:row>
      <xdr:rowOff>21253</xdr:rowOff>
    </xdr:to>
    <xdr:grpSp>
      <xdr:nvGrpSpPr>
        <xdr:cNvPr id="43" name="Group 42">
          <a:extLst>
            <a:ext uri="{FF2B5EF4-FFF2-40B4-BE49-F238E27FC236}">
              <a16:creationId xmlns:a16="http://schemas.microsoft.com/office/drawing/2014/main" id="{00000000-0008-0000-1000-00002B000000}"/>
            </a:ext>
          </a:extLst>
        </xdr:cNvPr>
        <xdr:cNvGrpSpPr/>
      </xdr:nvGrpSpPr>
      <xdr:grpSpPr>
        <a:xfrm>
          <a:off x="5810250" y="5162550"/>
          <a:ext cx="5372239" cy="5450503"/>
          <a:chOff x="5810250" y="3705225"/>
          <a:chExt cx="5372239" cy="5450503"/>
        </a:xfrm>
      </xdr:grpSpPr>
      <xdr:pic>
        <xdr:nvPicPr>
          <xdr:cNvPr id="7" name="Picture 6">
            <a:extLst>
              <a:ext uri="{FF2B5EF4-FFF2-40B4-BE49-F238E27FC236}">
                <a16:creationId xmlns:a16="http://schemas.microsoft.com/office/drawing/2014/main" id="{00000000-0008-0000-1000-000007000000}"/>
              </a:ext>
            </a:extLst>
          </xdr:cNvPr>
          <xdr:cNvPicPr>
            <a:picLocks noChangeAspect="1"/>
          </xdr:cNvPicPr>
        </xdr:nvPicPr>
        <xdr:blipFill>
          <a:blip xmlns:r="http://schemas.openxmlformats.org/officeDocument/2006/relationships" r:embed="rId2"/>
          <a:stretch>
            <a:fillRect/>
          </a:stretch>
        </xdr:blipFill>
        <xdr:spPr>
          <a:xfrm>
            <a:off x="5810250" y="3705225"/>
            <a:ext cx="5269455" cy="5450503"/>
          </a:xfrm>
          <a:prstGeom prst="rect">
            <a:avLst/>
          </a:prstGeom>
        </xdr:spPr>
      </xdr:pic>
      <xdr:pic>
        <xdr:nvPicPr>
          <xdr:cNvPr id="16" name="Picture 15">
            <a:extLst>
              <a:ext uri="{FF2B5EF4-FFF2-40B4-BE49-F238E27FC236}">
                <a16:creationId xmlns:a16="http://schemas.microsoft.com/office/drawing/2014/main" id="{00000000-0008-0000-1000-000010000000}"/>
              </a:ext>
            </a:extLst>
          </xdr:cNvPr>
          <xdr:cNvPicPr>
            <a:picLocks noChangeAspect="1"/>
          </xdr:cNvPicPr>
        </xdr:nvPicPr>
        <xdr:blipFill>
          <a:blip xmlns:r="http://schemas.openxmlformats.org/officeDocument/2006/relationships" r:embed="rId3"/>
          <a:stretch>
            <a:fillRect/>
          </a:stretch>
        </xdr:blipFill>
        <xdr:spPr>
          <a:xfrm>
            <a:off x="9220200" y="5895975"/>
            <a:ext cx="219164" cy="362096"/>
          </a:xfrm>
          <a:prstGeom prst="rect">
            <a:avLst/>
          </a:prstGeom>
        </xdr:spPr>
      </xdr:pic>
      <xdr:cxnSp macro="">
        <xdr:nvCxnSpPr>
          <xdr:cNvPr id="17" name="Straight Connector 16">
            <a:extLst>
              <a:ext uri="{FF2B5EF4-FFF2-40B4-BE49-F238E27FC236}">
                <a16:creationId xmlns:a16="http://schemas.microsoft.com/office/drawing/2014/main" id="{00000000-0008-0000-1000-000011000000}"/>
              </a:ext>
            </a:extLst>
          </xdr:cNvPr>
          <xdr:cNvCxnSpPr/>
        </xdr:nvCxnSpPr>
        <xdr:spPr>
          <a:xfrm flipV="1">
            <a:off x="8820150" y="5991225"/>
            <a:ext cx="333375" cy="9525"/>
          </a:xfrm>
          <a:prstGeom prst="line">
            <a:avLst/>
          </a:prstGeom>
          <a:ln w="28575">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8" name="Straight Connector 17">
            <a:extLst>
              <a:ext uri="{FF2B5EF4-FFF2-40B4-BE49-F238E27FC236}">
                <a16:creationId xmlns:a16="http://schemas.microsoft.com/office/drawing/2014/main" id="{00000000-0008-0000-1000-000012000000}"/>
              </a:ext>
            </a:extLst>
          </xdr:cNvPr>
          <xdr:cNvCxnSpPr/>
        </xdr:nvCxnSpPr>
        <xdr:spPr>
          <a:xfrm flipV="1">
            <a:off x="8829675" y="6153150"/>
            <a:ext cx="333375" cy="9525"/>
          </a:xfrm>
          <a:prstGeom prst="line">
            <a:avLst/>
          </a:prstGeom>
          <a:ln w="28575">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9" name="Straight Connector 18">
            <a:extLst>
              <a:ext uri="{FF2B5EF4-FFF2-40B4-BE49-F238E27FC236}">
                <a16:creationId xmlns:a16="http://schemas.microsoft.com/office/drawing/2014/main" id="{00000000-0008-0000-1000-000013000000}"/>
              </a:ext>
            </a:extLst>
          </xdr:cNvPr>
          <xdr:cNvCxnSpPr/>
        </xdr:nvCxnSpPr>
        <xdr:spPr>
          <a:xfrm flipV="1">
            <a:off x="8801100" y="7115175"/>
            <a:ext cx="333375" cy="9525"/>
          </a:xfrm>
          <a:prstGeom prst="line">
            <a:avLst/>
          </a:prstGeom>
          <a:ln w="28575">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0" name="Straight Connector 19">
            <a:extLst>
              <a:ext uri="{FF2B5EF4-FFF2-40B4-BE49-F238E27FC236}">
                <a16:creationId xmlns:a16="http://schemas.microsoft.com/office/drawing/2014/main" id="{00000000-0008-0000-1000-000014000000}"/>
              </a:ext>
            </a:extLst>
          </xdr:cNvPr>
          <xdr:cNvCxnSpPr/>
        </xdr:nvCxnSpPr>
        <xdr:spPr>
          <a:xfrm flipV="1">
            <a:off x="8810625" y="7277100"/>
            <a:ext cx="333375" cy="9525"/>
          </a:xfrm>
          <a:prstGeom prst="line">
            <a:avLst/>
          </a:prstGeom>
          <a:ln w="28575">
            <a:solidFill>
              <a:schemeClr val="tx1"/>
            </a:solidFill>
          </a:ln>
        </xdr:spPr>
        <xdr:style>
          <a:lnRef idx="1">
            <a:schemeClr val="accent1"/>
          </a:lnRef>
          <a:fillRef idx="0">
            <a:schemeClr val="accent1"/>
          </a:fillRef>
          <a:effectRef idx="0">
            <a:schemeClr val="accent1"/>
          </a:effectRef>
          <a:fontRef idx="minor">
            <a:schemeClr val="tx1"/>
          </a:fontRef>
        </xdr:style>
      </xdr:cxnSp>
      <xdr:pic>
        <xdr:nvPicPr>
          <xdr:cNvPr id="21" name="Picture 20">
            <a:extLst>
              <a:ext uri="{FF2B5EF4-FFF2-40B4-BE49-F238E27FC236}">
                <a16:creationId xmlns:a16="http://schemas.microsoft.com/office/drawing/2014/main" id="{00000000-0008-0000-1000-000015000000}"/>
              </a:ext>
            </a:extLst>
          </xdr:cNvPr>
          <xdr:cNvPicPr>
            <a:picLocks noChangeAspect="1"/>
          </xdr:cNvPicPr>
        </xdr:nvPicPr>
        <xdr:blipFill>
          <a:blip xmlns:r="http://schemas.openxmlformats.org/officeDocument/2006/relationships" r:embed="rId4"/>
          <a:stretch>
            <a:fillRect/>
          </a:stretch>
        </xdr:blipFill>
        <xdr:spPr>
          <a:xfrm>
            <a:off x="9201150" y="7048500"/>
            <a:ext cx="238221" cy="323981"/>
          </a:xfrm>
          <a:prstGeom prst="rect">
            <a:avLst/>
          </a:prstGeom>
        </xdr:spPr>
      </xdr:pic>
      <xdr:cxnSp macro="">
        <xdr:nvCxnSpPr>
          <xdr:cNvPr id="23" name="Straight Connector 22">
            <a:extLst>
              <a:ext uri="{FF2B5EF4-FFF2-40B4-BE49-F238E27FC236}">
                <a16:creationId xmlns:a16="http://schemas.microsoft.com/office/drawing/2014/main" id="{00000000-0008-0000-1000-000017000000}"/>
              </a:ext>
            </a:extLst>
          </xdr:cNvPr>
          <xdr:cNvCxnSpPr/>
        </xdr:nvCxnSpPr>
        <xdr:spPr>
          <a:xfrm flipV="1">
            <a:off x="9658350" y="6019800"/>
            <a:ext cx="333375" cy="9525"/>
          </a:xfrm>
          <a:prstGeom prst="line">
            <a:avLst/>
          </a:prstGeom>
          <a:ln w="28575">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4" name="Straight Connector 23">
            <a:extLst>
              <a:ext uri="{FF2B5EF4-FFF2-40B4-BE49-F238E27FC236}">
                <a16:creationId xmlns:a16="http://schemas.microsoft.com/office/drawing/2014/main" id="{00000000-0008-0000-1000-000018000000}"/>
              </a:ext>
            </a:extLst>
          </xdr:cNvPr>
          <xdr:cNvCxnSpPr/>
        </xdr:nvCxnSpPr>
        <xdr:spPr>
          <a:xfrm flipV="1">
            <a:off x="9667875" y="6181725"/>
            <a:ext cx="333375" cy="9525"/>
          </a:xfrm>
          <a:prstGeom prst="line">
            <a:avLst/>
          </a:prstGeom>
          <a:ln w="28575">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5" name="Straight Connector 24">
            <a:extLst>
              <a:ext uri="{FF2B5EF4-FFF2-40B4-BE49-F238E27FC236}">
                <a16:creationId xmlns:a16="http://schemas.microsoft.com/office/drawing/2014/main" id="{00000000-0008-0000-1000-000019000000}"/>
              </a:ext>
            </a:extLst>
          </xdr:cNvPr>
          <xdr:cNvCxnSpPr/>
        </xdr:nvCxnSpPr>
        <xdr:spPr>
          <a:xfrm flipV="1">
            <a:off x="10429875" y="6000750"/>
            <a:ext cx="333375" cy="9525"/>
          </a:xfrm>
          <a:prstGeom prst="line">
            <a:avLst/>
          </a:prstGeom>
          <a:ln w="28575">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6" name="Straight Connector 25">
            <a:extLst>
              <a:ext uri="{FF2B5EF4-FFF2-40B4-BE49-F238E27FC236}">
                <a16:creationId xmlns:a16="http://schemas.microsoft.com/office/drawing/2014/main" id="{00000000-0008-0000-1000-00001A000000}"/>
              </a:ext>
            </a:extLst>
          </xdr:cNvPr>
          <xdr:cNvCxnSpPr/>
        </xdr:nvCxnSpPr>
        <xdr:spPr>
          <a:xfrm flipV="1">
            <a:off x="10439400" y="6162675"/>
            <a:ext cx="333375" cy="9525"/>
          </a:xfrm>
          <a:prstGeom prst="line">
            <a:avLst/>
          </a:prstGeom>
          <a:ln w="28575">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7" name="Straight Connector 26">
            <a:extLst>
              <a:ext uri="{FF2B5EF4-FFF2-40B4-BE49-F238E27FC236}">
                <a16:creationId xmlns:a16="http://schemas.microsoft.com/office/drawing/2014/main" id="{00000000-0008-0000-1000-00001B000000}"/>
              </a:ext>
            </a:extLst>
          </xdr:cNvPr>
          <xdr:cNvCxnSpPr/>
        </xdr:nvCxnSpPr>
        <xdr:spPr>
          <a:xfrm flipV="1">
            <a:off x="9620250" y="7153275"/>
            <a:ext cx="333375" cy="9525"/>
          </a:xfrm>
          <a:prstGeom prst="line">
            <a:avLst/>
          </a:prstGeom>
          <a:ln w="28575">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8" name="Straight Connector 27">
            <a:extLst>
              <a:ext uri="{FF2B5EF4-FFF2-40B4-BE49-F238E27FC236}">
                <a16:creationId xmlns:a16="http://schemas.microsoft.com/office/drawing/2014/main" id="{00000000-0008-0000-1000-00001C000000}"/>
              </a:ext>
            </a:extLst>
          </xdr:cNvPr>
          <xdr:cNvCxnSpPr/>
        </xdr:nvCxnSpPr>
        <xdr:spPr>
          <a:xfrm flipV="1">
            <a:off x="9629775" y="7315200"/>
            <a:ext cx="333375" cy="9525"/>
          </a:xfrm>
          <a:prstGeom prst="line">
            <a:avLst/>
          </a:prstGeom>
          <a:ln w="28575">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9" name="Straight Connector 28">
            <a:extLst>
              <a:ext uri="{FF2B5EF4-FFF2-40B4-BE49-F238E27FC236}">
                <a16:creationId xmlns:a16="http://schemas.microsoft.com/office/drawing/2014/main" id="{00000000-0008-0000-1000-00001D000000}"/>
              </a:ext>
            </a:extLst>
          </xdr:cNvPr>
          <xdr:cNvCxnSpPr/>
        </xdr:nvCxnSpPr>
        <xdr:spPr>
          <a:xfrm flipV="1">
            <a:off x="10429875" y="7143750"/>
            <a:ext cx="333375" cy="9525"/>
          </a:xfrm>
          <a:prstGeom prst="line">
            <a:avLst/>
          </a:prstGeom>
          <a:ln w="28575">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0" name="Straight Connector 29">
            <a:extLst>
              <a:ext uri="{FF2B5EF4-FFF2-40B4-BE49-F238E27FC236}">
                <a16:creationId xmlns:a16="http://schemas.microsoft.com/office/drawing/2014/main" id="{00000000-0008-0000-1000-00001E000000}"/>
              </a:ext>
            </a:extLst>
          </xdr:cNvPr>
          <xdr:cNvCxnSpPr/>
        </xdr:nvCxnSpPr>
        <xdr:spPr>
          <a:xfrm flipV="1">
            <a:off x="10439400" y="7305675"/>
            <a:ext cx="333375" cy="9525"/>
          </a:xfrm>
          <a:prstGeom prst="line">
            <a:avLst/>
          </a:prstGeom>
          <a:ln w="28575">
            <a:solidFill>
              <a:schemeClr val="tx1"/>
            </a:solidFill>
          </a:ln>
        </xdr:spPr>
        <xdr:style>
          <a:lnRef idx="1">
            <a:schemeClr val="accent1"/>
          </a:lnRef>
          <a:fillRef idx="0">
            <a:schemeClr val="accent1"/>
          </a:fillRef>
          <a:effectRef idx="0">
            <a:schemeClr val="accent1"/>
          </a:effectRef>
          <a:fontRef idx="minor">
            <a:schemeClr val="tx1"/>
          </a:fontRef>
        </xdr:style>
      </xdr:cxnSp>
      <xdr:pic>
        <xdr:nvPicPr>
          <xdr:cNvPr id="31" name="Picture 30">
            <a:extLst>
              <a:ext uri="{FF2B5EF4-FFF2-40B4-BE49-F238E27FC236}">
                <a16:creationId xmlns:a16="http://schemas.microsoft.com/office/drawing/2014/main" id="{00000000-0008-0000-1000-00001F000000}"/>
              </a:ext>
            </a:extLst>
          </xdr:cNvPr>
          <xdr:cNvPicPr>
            <a:picLocks noChangeAspect="1"/>
          </xdr:cNvPicPr>
        </xdr:nvPicPr>
        <xdr:blipFill>
          <a:blip xmlns:r="http://schemas.openxmlformats.org/officeDocument/2006/relationships" r:embed="rId5"/>
          <a:stretch>
            <a:fillRect/>
          </a:stretch>
        </xdr:blipFill>
        <xdr:spPr>
          <a:xfrm>
            <a:off x="10029825" y="5934075"/>
            <a:ext cx="228692" cy="352568"/>
          </a:xfrm>
          <a:prstGeom prst="rect">
            <a:avLst/>
          </a:prstGeom>
        </xdr:spPr>
      </xdr:pic>
      <xdr:pic>
        <xdr:nvPicPr>
          <xdr:cNvPr id="32" name="Picture 31">
            <a:extLst>
              <a:ext uri="{FF2B5EF4-FFF2-40B4-BE49-F238E27FC236}">
                <a16:creationId xmlns:a16="http://schemas.microsoft.com/office/drawing/2014/main" id="{00000000-0008-0000-1000-000020000000}"/>
              </a:ext>
            </a:extLst>
          </xdr:cNvPr>
          <xdr:cNvPicPr>
            <a:picLocks noChangeAspect="1"/>
          </xdr:cNvPicPr>
        </xdr:nvPicPr>
        <xdr:blipFill>
          <a:blip xmlns:r="http://schemas.openxmlformats.org/officeDocument/2006/relationships" r:embed="rId6"/>
          <a:stretch>
            <a:fillRect/>
          </a:stretch>
        </xdr:blipFill>
        <xdr:spPr>
          <a:xfrm>
            <a:off x="10848975" y="5934075"/>
            <a:ext cx="285866" cy="333510"/>
          </a:xfrm>
          <a:prstGeom prst="rect">
            <a:avLst/>
          </a:prstGeom>
        </xdr:spPr>
      </xdr:pic>
      <xdr:pic>
        <xdr:nvPicPr>
          <xdr:cNvPr id="33" name="Picture 32">
            <a:extLst>
              <a:ext uri="{FF2B5EF4-FFF2-40B4-BE49-F238E27FC236}">
                <a16:creationId xmlns:a16="http://schemas.microsoft.com/office/drawing/2014/main" id="{00000000-0008-0000-1000-000021000000}"/>
              </a:ext>
            </a:extLst>
          </xdr:cNvPr>
          <xdr:cNvPicPr>
            <a:picLocks noChangeAspect="1"/>
          </xdr:cNvPicPr>
        </xdr:nvPicPr>
        <xdr:blipFill>
          <a:blip xmlns:r="http://schemas.openxmlformats.org/officeDocument/2006/relationships" r:embed="rId7"/>
          <a:stretch>
            <a:fillRect/>
          </a:stretch>
        </xdr:blipFill>
        <xdr:spPr>
          <a:xfrm>
            <a:off x="10086975" y="7096125"/>
            <a:ext cx="228692" cy="343039"/>
          </a:xfrm>
          <a:prstGeom prst="rect">
            <a:avLst/>
          </a:prstGeom>
        </xdr:spPr>
      </xdr:pic>
      <xdr:pic>
        <xdr:nvPicPr>
          <xdr:cNvPr id="34" name="Picture 33">
            <a:extLst>
              <a:ext uri="{FF2B5EF4-FFF2-40B4-BE49-F238E27FC236}">
                <a16:creationId xmlns:a16="http://schemas.microsoft.com/office/drawing/2014/main" id="{00000000-0008-0000-1000-000022000000}"/>
              </a:ext>
            </a:extLst>
          </xdr:cNvPr>
          <xdr:cNvPicPr>
            <a:picLocks noChangeAspect="1"/>
          </xdr:cNvPicPr>
        </xdr:nvPicPr>
        <xdr:blipFill>
          <a:blip xmlns:r="http://schemas.openxmlformats.org/officeDocument/2006/relationships" r:embed="rId8"/>
          <a:stretch>
            <a:fillRect/>
          </a:stretch>
        </xdr:blipFill>
        <xdr:spPr>
          <a:xfrm>
            <a:off x="10839450" y="7077075"/>
            <a:ext cx="343039" cy="323981"/>
          </a:xfrm>
          <a:prstGeom prst="rect">
            <a:avLst/>
          </a:prstGeom>
        </xdr:spPr>
      </xdr:pic>
    </xdr:grpSp>
    <xdr:clientData/>
  </xdr:twoCellAnchor>
  <xdr:twoCellAnchor>
    <xdr:from>
      <xdr:col>0</xdr:col>
      <xdr:colOff>66675</xdr:colOff>
      <xdr:row>30</xdr:row>
      <xdr:rowOff>28575</xdr:rowOff>
    </xdr:from>
    <xdr:to>
      <xdr:col>0</xdr:col>
      <xdr:colOff>5278957</xdr:colOff>
      <xdr:row>49</xdr:row>
      <xdr:rowOff>1232</xdr:rowOff>
    </xdr:to>
    <xdr:grpSp>
      <xdr:nvGrpSpPr>
        <xdr:cNvPr id="51" name="Group 50">
          <a:extLst>
            <a:ext uri="{FF2B5EF4-FFF2-40B4-BE49-F238E27FC236}">
              <a16:creationId xmlns:a16="http://schemas.microsoft.com/office/drawing/2014/main" id="{00000000-0008-0000-1000-000033000000}"/>
            </a:ext>
          </a:extLst>
        </xdr:cNvPr>
        <xdr:cNvGrpSpPr/>
      </xdr:nvGrpSpPr>
      <xdr:grpSpPr>
        <a:xfrm>
          <a:off x="66675" y="4953000"/>
          <a:ext cx="5212282" cy="3049232"/>
          <a:chOff x="66675" y="3495675"/>
          <a:chExt cx="5212282" cy="3049232"/>
        </a:xfrm>
      </xdr:grpSpPr>
      <xdr:grpSp>
        <xdr:nvGrpSpPr>
          <xdr:cNvPr id="12" name="Group 11">
            <a:extLst>
              <a:ext uri="{FF2B5EF4-FFF2-40B4-BE49-F238E27FC236}">
                <a16:creationId xmlns:a16="http://schemas.microsoft.com/office/drawing/2014/main" id="{00000000-0008-0000-1000-00000C000000}"/>
              </a:ext>
            </a:extLst>
          </xdr:cNvPr>
          <xdr:cNvGrpSpPr/>
        </xdr:nvGrpSpPr>
        <xdr:grpSpPr>
          <a:xfrm>
            <a:off x="66675" y="3495675"/>
            <a:ext cx="5212282" cy="3049232"/>
            <a:chOff x="66675" y="3495675"/>
            <a:chExt cx="5212282" cy="3049232"/>
          </a:xfrm>
        </xdr:grpSpPr>
        <xdr:pic>
          <xdr:nvPicPr>
            <xdr:cNvPr id="4" name="Picture 3">
              <a:extLst>
                <a:ext uri="{FF2B5EF4-FFF2-40B4-BE49-F238E27FC236}">
                  <a16:creationId xmlns:a16="http://schemas.microsoft.com/office/drawing/2014/main" id="{00000000-0008-0000-1000-000004000000}"/>
                </a:ext>
              </a:extLst>
            </xdr:cNvPr>
            <xdr:cNvPicPr>
              <a:picLocks noChangeAspect="1"/>
            </xdr:cNvPicPr>
          </xdr:nvPicPr>
          <xdr:blipFill>
            <a:blip xmlns:r="http://schemas.openxmlformats.org/officeDocument/2006/relationships" r:embed="rId9"/>
            <a:stretch>
              <a:fillRect/>
            </a:stretch>
          </xdr:blipFill>
          <xdr:spPr>
            <a:xfrm>
              <a:off x="66675" y="3495675"/>
              <a:ext cx="5212282" cy="3049232"/>
            </a:xfrm>
            <a:prstGeom prst="rect">
              <a:avLst/>
            </a:prstGeom>
          </xdr:spPr>
        </xdr:pic>
        <xdr:pic>
          <xdr:nvPicPr>
            <xdr:cNvPr id="8" name="Picture 7">
              <a:extLst>
                <a:ext uri="{FF2B5EF4-FFF2-40B4-BE49-F238E27FC236}">
                  <a16:creationId xmlns:a16="http://schemas.microsoft.com/office/drawing/2014/main" id="{00000000-0008-0000-1000-000008000000}"/>
                </a:ext>
              </a:extLst>
            </xdr:cNvPr>
            <xdr:cNvPicPr>
              <a:picLocks noChangeAspect="1"/>
            </xdr:cNvPicPr>
          </xdr:nvPicPr>
          <xdr:blipFill>
            <a:blip xmlns:r="http://schemas.openxmlformats.org/officeDocument/2006/relationships" r:embed="rId3"/>
            <a:stretch>
              <a:fillRect/>
            </a:stretch>
          </xdr:blipFill>
          <xdr:spPr>
            <a:xfrm>
              <a:off x="3762375" y="5010150"/>
              <a:ext cx="219164" cy="362096"/>
            </a:xfrm>
            <a:prstGeom prst="rect">
              <a:avLst/>
            </a:prstGeom>
          </xdr:spPr>
        </xdr:pic>
        <xdr:cxnSp macro="">
          <xdr:nvCxnSpPr>
            <xdr:cNvPr id="10" name="Straight Connector 9">
              <a:extLst>
                <a:ext uri="{FF2B5EF4-FFF2-40B4-BE49-F238E27FC236}">
                  <a16:creationId xmlns:a16="http://schemas.microsoft.com/office/drawing/2014/main" id="{00000000-0008-0000-1000-00000A000000}"/>
                </a:ext>
              </a:extLst>
            </xdr:cNvPr>
            <xdr:cNvCxnSpPr/>
          </xdr:nvCxnSpPr>
          <xdr:spPr>
            <a:xfrm flipV="1">
              <a:off x="3362325" y="5105400"/>
              <a:ext cx="333375" cy="9525"/>
            </a:xfrm>
            <a:prstGeom prst="line">
              <a:avLst/>
            </a:prstGeom>
            <a:ln w="28575">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1" name="Straight Connector 10">
              <a:extLst>
                <a:ext uri="{FF2B5EF4-FFF2-40B4-BE49-F238E27FC236}">
                  <a16:creationId xmlns:a16="http://schemas.microsoft.com/office/drawing/2014/main" id="{00000000-0008-0000-1000-00000B000000}"/>
                </a:ext>
              </a:extLst>
            </xdr:cNvPr>
            <xdr:cNvCxnSpPr/>
          </xdr:nvCxnSpPr>
          <xdr:spPr>
            <a:xfrm flipV="1">
              <a:off x="3371850" y="5267325"/>
              <a:ext cx="333375" cy="9525"/>
            </a:xfrm>
            <a:prstGeom prst="line">
              <a:avLst/>
            </a:prstGeom>
            <a:ln w="28575">
              <a:solidFill>
                <a:schemeClr val="tx1"/>
              </a:solidFill>
            </a:ln>
          </xdr:spPr>
          <xdr:style>
            <a:lnRef idx="1">
              <a:schemeClr val="accent1"/>
            </a:lnRef>
            <a:fillRef idx="0">
              <a:schemeClr val="accent1"/>
            </a:fillRef>
            <a:effectRef idx="0">
              <a:schemeClr val="accent1"/>
            </a:effectRef>
            <a:fontRef idx="minor">
              <a:schemeClr val="tx1"/>
            </a:fontRef>
          </xdr:style>
        </xdr:cxnSp>
      </xdr:grpSp>
      <xdr:cxnSp macro="">
        <xdr:nvCxnSpPr>
          <xdr:cNvPr id="44" name="Straight Connector 43">
            <a:extLst>
              <a:ext uri="{FF2B5EF4-FFF2-40B4-BE49-F238E27FC236}">
                <a16:creationId xmlns:a16="http://schemas.microsoft.com/office/drawing/2014/main" id="{00000000-0008-0000-1000-00002C000000}"/>
              </a:ext>
            </a:extLst>
          </xdr:cNvPr>
          <xdr:cNvCxnSpPr/>
        </xdr:nvCxnSpPr>
        <xdr:spPr>
          <a:xfrm flipV="1">
            <a:off x="3419475" y="5991225"/>
            <a:ext cx="1028700" cy="9526"/>
          </a:xfrm>
          <a:prstGeom prst="line">
            <a:avLst/>
          </a:prstGeom>
          <a:ln w="28575">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6" name="Straight Connector 45">
            <a:extLst>
              <a:ext uri="{FF2B5EF4-FFF2-40B4-BE49-F238E27FC236}">
                <a16:creationId xmlns:a16="http://schemas.microsoft.com/office/drawing/2014/main" id="{00000000-0008-0000-1000-00002E000000}"/>
              </a:ext>
            </a:extLst>
          </xdr:cNvPr>
          <xdr:cNvCxnSpPr/>
        </xdr:nvCxnSpPr>
        <xdr:spPr>
          <a:xfrm flipV="1">
            <a:off x="3409950" y="6143625"/>
            <a:ext cx="1028700" cy="9526"/>
          </a:xfrm>
          <a:prstGeom prst="line">
            <a:avLst/>
          </a:prstGeom>
          <a:ln w="28575">
            <a:solidFill>
              <a:schemeClr val="tx1"/>
            </a:solidFill>
          </a:ln>
        </xdr:spPr>
        <xdr:style>
          <a:lnRef idx="1">
            <a:schemeClr val="accent1"/>
          </a:lnRef>
          <a:fillRef idx="0">
            <a:schemeClr val="accent1"/>
          </a:fillRef>
          <a:effectRef idx="0">
            <a:schemeClr val="accent1"/>
          </a:effectRef>
          <a:fontRef idx="minor">
            <a:schemeClr val="tx1"/>
          </a:fontRef>
        </xdr:style>
      </xdr:cxnSp>
      <xdr:pic>
        <xdr:nvPicPr>
          <xdr:cNvPr id="49" name="Picture 48">
            <a:extLst>
              <a:ext uri="{FF2B5EF4-FFF2-40B4-BE49-F238E27FC236}">
                <a16:creationId xmlns:a16="http://schemas.microsoft.com/office/drawing/2014/main" id="{00000000-0008-0000-1000-000031000000}"/>
              </a:ext>
            </a:extLst>
          </xdr:cNvPr>
          <xdr:cNvPicPr>
            <a:picLocks noChangeAspect="1"/>
          </xdr:cNvPicPr>
        </xdr:nvPicPr>
        <xdr:blipFill>
          <a:blip xmlns:r="http://schemas.openxmlformats.org/officeDocument/2006/relationships" r:embed="rId10"/>
          <a:stretch>
            <a:fillRect/>
          </a:stretch>
        </xdr:blipFill>
        <xdr:spPr>
          <a:xfrm>
            <a:off x="4476750" y="5943600"/>
            <a:ext cx="304923" cy="304923"/>
          </a:xfrm>
          <a:prstGeom prst="rect">
            <a:avLst/>
          </a:prstGeom>
        </xdr:spPr>
      </xdr:pic>
      <xdr:pic>
        <xdr:nvPicPr>
          <xdr:cNvPr id="50" name="Picture 49">
            <a:extLst>
              <a:ext uri="{FF2B5EF4-FFF2-40B4-BE49-F238E27FC236}">
                <a16:creationId xmlns:a16="http://schemas.microsoft.com/office/drawing/2014/main" id="{00000000-0008-0000-1000-000032000000}"/>
              </a:ext>
            </a:extLst>
          </xdr:cNvPr>
          <xdr:cNvPicPr>
            <a:picLocks noChangeAspect="1"/>
          </xdr:cNvPicPr>
        </xdr:nvPicPr>
        <xdr:blipFill>
          <a:blip xmlns:r="http://schemas.openxmlformats.org/officeDocument/2006/relationships" r:embed="rId11"/>
          <a:stretch>
            <a:fillRect/>
          </a:stretch>
        </xdr:blipFill>
        <xdr:spPr>
          <a:xfrm>
            <a:off x="4838700" y="5915025"/>
            <a:ext cx="314452" cy="352568"/>
          </a:xfrm>
          <a:prstGeom prst="rect">
            <a:avLst/>
          </a:prstGeom>
        </xdr:spPr>
      </xdr:pic>
    </xdr:grpSp>
    <xdr:clientData/>
  </xdr:twoCellAnchor>
  <xdr:twoCellAnchor>
    <xdr:from>
      <xdr:col>0</xdr:col>
      <xdr:colOff>0</xdr:colOff>
      <xdr:row>49</xdr:row>
      <xdr:rowOff>9525</xdr:rowOff>
    </xdr:from>
    <xdr:to>
      <xdr:col>0</xdr:col>
      <xdr:colOff>5298041</xdr:colOff>
      <xdr:row>67</xdr:row>
      <xdr:rowOff>153636</xdr:rowOff>
    </xdr:to>
    <xdr:grpSp>
      <xdr:nvGrpSpPr>
        <xdr:cNvPr id="55" name="Group 54">
          <a:extLst>
            <a:ext uri="{FF2B5EF4-FFF2-40B4-BE49-F238E27FC236}">
              <a16:creationId xmlns:a16="http://schemas.microsoft.com/office/drawing/2014/main" id="{00000000-0008-0000-1000-000037000000}"/>
            </a:ext>
          </a:extLst>
        </xdr:cNvPr>
        <xdr:cNvGrpSpPr/>
      </xdr:nvGrpSpPr>
      <xdr:grpSpPr>
        <a:xfrm>
          <a:off x="0" y="8010525"/>
          <a:ext cx="5298041" cy="3058761"/>
          <a:chOff x="0" y="6553200"/>
          <a:chExt cx="5298041" cy="3058761"/>
        </a:xfrm>
      </xdr:grpSpPr>
      <xdr:grpSp>
        <xdr:nvGrpSpPr>
          <xdr:cNvPr id="22" name="Group 21">
            <a:extLst>
              <a:ext uri="{FF2B5EF4-FFF2-40B4-BE49-F238E27FC236}">
                <a16:creationId xmlns:a16="http://schemas.microsoft.com/office/drawing/2014/main" id="{00000000-0008-0000-1000-000016000000}"/>
              </a:ext>
            </a:extLst>
          </xdr:cNvPr>
          <xdr:cNvGrpSpPr/>
        </xdr:nvGrpSpPr>
        <xdr:grpSpPr>
          <a:xfrm>
            <a:off x="0" y="6553200"/>
            <a:ext cx="5298041" cy="3058761"/>
            <a:chOff x="0" y="6553200"/>
            <a:chExt cx="5298041" cy="3058761"/>
          </a:xfrm>
        </xdr:grpSpPr>
        <xdr:pic>
          <xdr:nvPicPr>
            <xdr:cNvPr id="6" name="Picture 5">
              <a:extLst>
                <a:ext uri="{FF2B5EF4-FFF2-40B4-BE49-F238E27FC236}">
                  <a16:creationId xmlns:a16="http://schemas.microsoft.com/office/drawing/2014/main" id="{00000000-0008-0000-1000-000006000000}"/>
                </a:ext>
              </a:extLst>
            </xdr:cNvPr>
            <xdr:cNvPicPr>
              <a:picLocks noChangeAspect="1"/>
            </xdr:cNvPicPr>
          </xdr:nvPicPr>
          <xdr:blipFill>
            <a:blip xmlns:r="http://schemas.openxmlformats.org/officeDocument/2006/relationships" r:embed="rId12"/>
            <a:stretch>
              <a:fillRect/>
            </a:stretch>
          </xdr:blipFill>
          <xdr:spPr>
            <a:xfrm>
              <a:off x="0" y="6553200"/>
              <a:ext cx="5298041" cy="3058761"/>
            </a:xfrm>
            <a:prstGeom prst="rect">
              <a:avLst/>
            </a:prstGeom>
          </xdr:spPr>
        </xdr:pic>
        <xdr:cxnSp macro="">
          <xdr:nvCxnSpPr>
            <xdr:cNvPr id="13" name="Straight Connector 12">
              <a:extLst>
                <a:ext uri="{FF2B5EF4-FFF2-40B4-BE49-F238E27FC236}">
                  <a16:creationId xmlns:a16="http://schemas.microsoft.com/office/drawing/2014/main" id="{00000000-0008-0000-1000-00000D000000}"/>
                </a:ext>
              </a:extLst>
            </xdr:cNvPr>
            <xdr:cNvCxnSpPr/>
          </xdr:nvCxnSpPr>
          <xdr:spPr>
            <a:xfrm flipV="1">
              <a:off x="3362325" y="8143875"/>
              <a:ext cx="333375" cy="9525"/>
            </a:xfrm>
            <a:prstGeom prst="line">
              <a:avLst/>
            </a:prstGeom>
            <a:ln w="28575">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4" name="Straight Connector 13">
              <a:extLst>
                <a:ext uri="{FF2B5EF4-FFF2-40B4-BE49-F238E27FC236}">
                  <a16:creationId xmlns:a16="http://schemas.microsoft.com/office/drawing/2014/main" id="{00000000-0008-0000-1000-00000E000000}"/>
                </a:ext>
              </a:extLst>
            </xdr:cNvPr>
            <xdr:cNvCxnSpPr/>
          </xdr:nvCxnSpPr>
          <xdr:spPr>
            <a:xfrm flipV="1">
              <a:off x="3371850" y="8305800"/>
              <a:ext cx="333375" cy="9525"/>
            </a:xfrm>
            <a:prstGeom prst="line">
              <a:avLst/>
            </a:prstGeom>
            <a:ln w="28575">
              <a:solidFill>
                <a:schemeClr val="tx1"/>
              </a:solidFill>
            </a:ln>
          </xdr:spPr>
          <xdr:style>
            <a:lnRef idx="1">
              <a:schemeClr val="accent1"/>
            </a:lnRef>
            <a:fillRef idx="0">
              <a:schemeClr val="accent1"/>
            </a:fillRef>
            <a:effectRef idx="0">
              <a:schemeClr val="accent1"/>
            </a:effectRef>
            <a:fontRef idx="minor">
              <a:schemeClr val="tx1"/>
            </a:fontRef>
          </xdr:style>
        </xdr:cxnSp>
        <xdr:pic>
          <xdr:nvPicPr>
            <xdr:cNvPr id="15" name="Picture 14">
              <a:extLst>
                <a:ext uri="{FF2B5EF4-FFF2-40B4-BE49-F238E27FC236}">
                  <a16:creationId xmlns:a16="http://schemas.microsoft.com/office/drawing/2014/main" id="{00000000-0008-0000-1000-00000F000000}"/>
                </a:ext>
              </a:extLst>
            </xdr:cNvPr>
            <xdr:cNvPicPr>
              <a:picLocks noChangeAspect="1"/>
            </xdr:cNvPicPr>
          </xdr:nvPicPr>
          <xdr:blipFill>
            <a:blip xmlns:r="http://schemas.openxmlformats.org/officeDocument/2006/relationships" r:embed="rId4"/>
            <a:stretch>
              <a:fillRect/>
            </a:stretch>
          </xdr:blipFill>
          <xdr:spPr>
            <a:xfrm>
              <a:off x="3762375" y="8077200"/>
              <a:ext cx="238221" cy="323981"/>
            </a:xfrm>
            <a:prstGeom prst="rect">
              <a:avLst/>
            </a:prstGeom>
          </xdr:spPr>
        </xdr:pic>
      </xdr:grpSp>
      <xdr:cxnSp macro="">
        <xdr:nvCxnSpPr>
          <xdr:cNvPr id="47" name="Straight Connector 46">
            <a:extLst>
              <a:ext uri="{FF2B5EF4-FFF2-40B4-BE49-F238E27FC236}">
                <a16:creationId xmlns:a16="http://schemas.microsoft.com/office/drawing/2014/main" id="{00000000-0008-0000-1000-00002F000000}"/>
              </a:ext>
            </a:extLst>
          </xdr:cNvPr>
          <xdr:cNvCxnSpPr/>
        </xdr:nvCxnSpPr>
        <xdr:spPr>
          <a:xfrm flipV="1">
            <a:off x="3371850" y="9039225"/>
            <a:ext cx="1028700" cy="9526"/>
          </a:xfrm>
          <a:prstGeom prst="line">
            <a:avLst/>
          </a:prstGeom>
          <a:ln w="28575">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8" name="Straight Connector 47">
            <a:extLst>
              <a:ext uri="{FF2B5EF4-FFF2-40B4-BE49-F238E27FC236}">
                <a16:creationId xmlns:a16="http://schemas.microsoft.com/office/drawing/2014/main" id="{00000000-0008-0000-1000-000030000000}"/>
              </a:ext>
            </a:extLst>
          </xdr:cNvPr>
          <xdr:cNvCxnSpPr/>
        </xdr:nvCxnSpPr>
        <xdr:spPr>
          <a:xfrm flipV="1">
            <a:off x="3400425" y="9182100"/>
            <a:ext cx="1028700" cy="9526"/>
          </a:xfrm>
          <a:prstGeom prst="line">
            <a:avLst/>
          </a:prstGeom>
          <a:ln w="28575">
            <a:solidFill>
              <a:schemeClr val="tx1"/>
            </a:solidFill>
          </a:ln>
        </xdr:spPr>
        <xdr:style>
          <a:lnRef idx="1">
            <a:schemeClr val="accent1"/>
          </a:lnRef>
          <a:fillRef idx="0">
            <a:schemeClr val="accent1"/>
          </a:fillRef>
          <a:effectRef idx="0">
            <a:schemeClr val="accent1"/>
          </a:effectRef>
          <a:fontRef idx="minor">
            <a:schemeClr val="tx1"/>
          </a:fontRef>
        </xdr:style>
      </xdr:cxnSp>
      <xdr:pic>
        <xdr:nvPicPr>
          <xdr:cNvPr id="52" name="Picture 51">
            <a:extLst>
              <a:ext uri="{FF2B5EF4-FFF2-40B4-BE49-F238E27FC236}">
                <a16:creationId xmlns:a16="http://schemas.microsoft.com/office/drawing/2014/main" id="{00000000-0008-0000-1000-000034000000}"/>
              </a:ext>
            </a:extLst>
          </xdr:cNvPr>
          <xdr:cNvPicPr>
            <a:picLocks noChangeAspect="1"/>
          </xdr:cNvPicPr>
        </xdr:nvPicPr>
        <xdr:blipFill>
          <a:blip xmlns:r="http://schemas.openxmlformats.org/officeDocument/2006/relationships" r:embed="rId13"/>
          <a:stretch>
            <a:fillRect/>
          </a:stretch>
        </xdr:blipFill>
        <xdr:spPr>
          <a:xfrm>
            <a:off x="4486275" y="8963025"/>
            <a:ext cx="295394" cy="304923"/>
          </a:xfrm>
          <a:prstGeom prst="rect">
            <a:avLst/>
          </a:prstGeom>
        </xdr:spPr>
      </xdr:pic>
      <xdr:pic>
        <xdr:nvPicPr>
          <xdr:cNvPr id="54" name="Picture 53">
            <a:extLst>
              <a:ext uri="{FF2B5EF4-FFF2-40B4-BE49-F238E27FC236}">
                <a16:creationId xmlns:a16="http://schemas.microsoft.com/office/drawing/2014/main" id="{00000000-0008-0000-1000-000036000000}"/>
              </a:ext>
            </a:extLst>
          </xdr:cNvPr>
          <xdr:cNvPicPr>
            <a:picLocks noChangeAspect="1"/>
          </xdr:cNvPicPr>
        </xdr:nvPicPr>
        <xdr:blipFill>
          <a:blip xmlns:r="http://schemas.openxmlformats.org/officeDocument/2006/relationships" r:embed="rId14"/>
          <a:stretch>
            <a:fillRect/>
          </a:stretch>
        </xdr:blipFill>
        <xdr:spPr>
          <a:xfrm>
            <a:off x="4829175" y="8953500"/>
            <a:ext cx="314452" cy="333510"/>
          </a:xfrm>
          <a:prstGeom prst="rect">
            <a:avLst/>
          </a:prstGeom>
        </xdr:spPr>
      </xdr:pic>
    </xdr:grpSp>
    <xdr:clientData/>
  </xdr:twoCellAnchor>
  <xdr:twoCellAnchor editAs="oneCell">
    <xdr:from>
      <xdr:col>0</xdr:col>
      <xdr:colOff>11677650</xdr:colOff>
      <xdr:row>31</xdr:row>
      <xdr:rowOff>104775</xdr:rowOff>
    </xdr:from>
    <xdr:to>
      <xdr:col>0</xdr:col>
      <xdr:colOff>16251499</xdr:colOff>
      <xdr:row>40</xdr:row>
      <xdr:rowOff>114893</xdr:rowOff>
    </xdr:to>
    <xdr:pic>
      <xdr:nvPicPr>
        <xdr:cNvPr id="5" name="Picture 4">
          <a:extLst>
            <a:ext uri="{FF2B5EF4-FFF2-40B4-BE49-F238E27FC236}">
              <a16:creationId xmlns:a16="http://schemas.microsoft.com/office/drawing/2014/main" id="{00000000-0008-0000-1000-000005000000}"/>
            </a:ext>
          </a:extLst>
        </xdr:cNvPr>
        <xdr:cNvPicPr>
          <a:picLocks noChangeAspect="1"/>
        </xdr:cNvPicPr>
      </xdr:nvPicPr>
      <xdr:blipFill>
        <a:blip xmlns:r="http://schemas.openxmlformats.org/officeDocument/2006/relationships" r:embed="rId15"/>
        <a:stretch>
          <a:fillRect/>
        </a:stretch>
      </xdr:blipFill>
      <xdr:spPr>
        <a:xfrm>
          <a:off x="11677650" y="3733800"/>
          <a:ext cx="4573849" cy="146744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2:AH115"/>
  <sheetViews>
    <sheetView showGridLines="0" tabSelected="1" zoomScaleNormal="100" workbookViewId="0">
      <selection activeCell="P8" sqref="P8:Q9"/>
    </sheetView>
  </sheetViews>
  <sheetFormatPr defaultColWidth="11.42578125" defaultRowHeight="12.75"/>
  <cols>
    <col min="1" max="8" width="12.85546875" style="18" customWidth="1"/>
    <col min="9" max="9" width="16.7109375" style="18" customWidth="1"/>
    <col min="10" max="16" width="12.85546875" style="18" customWidth="1"/>
    <col min="17" max="17" width="12.85546875" style="132" customWidth="1"/>
    <col min="18" max="18" width="12.85546875" style="18" customWidth="1"/>
    <col min="19" max="23" width="11.42578125" style="18" customWidth="1"/>
    <col min="24" max="24" width="9.7109375" style="18" customWidth="1"/>
    <col min="25" max="25" width="24.28515625" style="21" customWidth="1"/>
    <col min="26" max="26" width="9.7109375" style="21" customWidth="1"/>
    <col min="27" max="27" width="9.85546875" style="21" customWidth="1"/>
    <col min="28" max="28" width="13.85546875" style="21" customWidth="1"/>
    <col min="29" max="29" width="12.140625" style="21" customWidth="1"/>
    <col min="30" max="30" width="12.7109375" style="21" customWidth="1"/>
    <col min="31" max="31" width="10.140625" style="21" customWidth="1"/>
    <col min="32" max="32" width="9.5703125" style="21" customWidth="1"/>
    <col min="33" max="33" width="13.7109375" style="21" customWidth="1"/>
    <col min="34" max="34" width="12.140625" style="21" customWidth="1"/>
    <col min="35" max="36" width="12.140625" style="18" customWidth="1"/>
    <col min="37" max="16384" width="11.42578125" style="18"/>
  </cols>
  <sheetData>
    <row r="2" spans="1:34" ht="12.75" customHeight="1">
      <c r="Y2" s="18"/>
      <c r="Z2" s="18"/>
      <c r="AA2" s="18"/>
      <c r="AB2" s="18"/>
      <c r="AC2" s="18"/>
      <c r="AD2" s="18"/>
      <c r="AE2" s="18"/>
      <c r="AF2" s="18"/>
      <c r="AG2" s="18"/>
      <c r="AH2" s="18"/>
    </row>
    <row r="3" spans="1:34" ht="12.75" customHeight="1">
      <c r="N3" s="393" t="str">
        <f ca="1">Translation!B11</f>
        <v>PRAESENSA</v>
      </c>
      <c r="O3" s="393"/>
      <c r="P3" s="393"/>
      <c r="Q3" s="393"/>
      <c r="R3" s="353"/>
      <c r="Y3" s="18"/>
      <c r="Z3" s="18"/>
      <c r="AA3" s="18"/>
      <c r="AB3" s="18"/>
      <c r="AC3" s="18"/>
      <c r="AD3" s="18"/>
      <c r="AE3" s="18"/>
      <c r="AF3" s="18"/>
      <c r="AG3" s="18"/>
      <c r="AH3" s="18"/>
    </row>
    <row r="4" spans="1:34" ht="12.75" customHeight="1">
      <c r="N4" s="393"/>
      <c r="O4" s="393"/>
      <c r="P4" s="393"/>
      <c r="Q4" s="393"/>
      <c r="R4" s="353"/>
      <c r="Y4" s="18"/>
      <c r="Z4" s="18"/>
      <c r="AA4" s="18"/>
      <c r="AB4" s="18"/>
      <c r="AC4" s="18"/>
      <c r="AD4" s="18"/>
      <c r="AE4" s="18"/>
      <c r="AF4" s="18"/>
      <c r="AG4" s="18"/>
      <c r="AH4" s="18"/>
    </row>
    <row r="5" spans="1:34" ht="15" customHeight="1">
      <c r="N5" s="394" t="str">
        <f ca="1">Translation!B12&amp;" "&amp;Translation!B13&amp;" "&amp;Translation!B14</f>
        <v xml:space="preserve">Power calculator V1.3 </v>
      </c>
      <c r="O5" s="394"/>
      <c r="P5" s="394"/>
      <c r="Q5" s="394"/>
      <c r="R5" s="354"/>
      <c r="Y5" s="18"/>
      <c r="Z5" s="18"/>
      <c r="AA5" s="18"/>
      <c r="AB5" s="18"/>
      <c r="AC5" s="18"/>
      <c r="AD5" s="18"/>
      <c r="AE5" s="18"/>
      <c r="AF5" s="18"/>
      <c r="AG5" s="18"/>
      <c r="AH5" s="18"/>
    </row>
    <row r="6" spans="1:34" ht="15" customHeight="1">
      <c r="N6" s="394"/>
      <c r="O6" s="394"/>
      <c r="P6" s="394"/>
      <c r="Q6" s="394"/>
      <c r="R6" s="354"/>
      <c r="Y6" s="18"/>
      <c r="Z6" s="18"/>
      <c r="AA6" s="18"/>
      <c r="AB6" s="18"/>
      <c r="AC6" s="18"/>
      <c r="AD6" s="18"/>
      <c r="AE6" s="18"/>
      <c r="AF6" s="18"/>
      <c r="AG6" s="18"/>
      <c r="AH6" s="18"/>
    </row>
    <row r="7" spans="1:34" ht="15" customHeight="1">
      <c r="A7" s="39"/>
      <c r="B7" s="39"/>
      <c r="N7" s="150"/>
      <c r="O7" s="150"/>
      <c r="P7" s="150"/>
      <c r="Q7" s="151"/>
      <c r="Y7" s="18"/>
      <c r="Z7" s="18"/>
      <c r="AA7" s="18"/>
      <c r="AB7" s="18"/>
      <c r="AC7" s="18"/>
      <c r="AD7" s="18"/>
      <c r="AE7" s="18"/>
      <c r="AF7" s="18"/>
      <c r="AG7" s="18"/>
      <c r="AH7" s="18"/>
    </row>
    <row r="8" spans="1:34" ht="15" customHeight="1">
      <c r="B8" s="397" t="s">
        <v>677</v>
      </c>
      <c r="C8" s="397"/>
      <c r="D8" s="397"/>
      <c r="E8" s="397"/>
      <c r="F8" s="397"/>
      <c r="G8" s="397"/>
      <c r="H8" s="397"/>
      <c r="I8" s="397"/>
      <c r="J8" s="397"/>
      <c r="K8" s="397"/>
      <c r="L8" s="397"/>
      <c r="M8" s="397"/>
      <c r="N8" s="397"/>
      <c r="O8" s="398"/>
      <c r="P8" s="395" t="s">
        <v>54</v>
      </c>
      <c r="Q8" s="396"/>
      <c r="Y8" s="18"/>
      <c r="Z8" s="18"/>
      <c r="AA8" s="18"/>
      <c r="AB8" s="18"/>
      <c r="AC8" s="18"/>
      <c r="AD8" s="18"/>
      <c r="AE8" s="18"/>
      <c r="AF8" s="18"/>
      <c r="AG8" s="18"/>
      <c r="AH8" s="18"/>
    </row>
    <row r="9" spans="1:34" ht="15" customHeight="1">
      <c r="B9" s="397"/>
      <c r="C9" s="397"/>
      <c r="D9" s="397"/>
      <c r="E9" s="397"/>
      <c r="F9" s="397"/>
      <c r="G9" s="397"/>
      <c r="H9" s="397"/>
      <c r="I9" s="397"/>
      <c r="J9" s="397"/>
      <c r="K9" s="397"/>
      <c r="L9" s="397"/>
      <c r="M9" s="397"/>
      <c r="N9" s="397"/>
      <c r="O9" s="398"/>
      <c r="P9" s="395"/>
      <c r="Q9" s="396"/>
      <c r="R9" s="12"/>
      <c r="S9" s="11"/>
      <c r="T9" s="11"/>
      <c r="Y9" s="18"/>
      <c r="Z9" s="18"/>
      <c r="AA9" s="18"/>
      <c r="AB9" s="18"/>
      <c r="AC9" s="18"/>
      <c r="AD9" s="18"/>
      <c r="AE9" s="18"/>
      <c r="AF9" s="18"/>
      <c r="AG9" s="18"/>
      <c r="AH9" s="18"/>
    </row>
    <row r="10" spans="1:34" ht="15" customHeight="1">
      <c r="L10" s="143"/>
      <c r="R10" s="12"/>
      <c r="S10" s="12"/>
      <c r="T10" s="11"/>
      <c r="Y10" s="18"/>
      <c r="Z10" s="18"/>
      <c r="AA10" s="18"/>
      <c r="AB10" s="18"/>
      <c r="AC10" s="18"/>
      <c r="AD10" s="18"/>
      <c r="AE10" s="18"/>
      <c r="AF10" s="18"/>
      <c r="AG10" s="18"/>
      <c r="AH10" s="18"/>
    </row>
    <row r="11" spans="1:34" ht="15" customHeight="1">
      <c r="A11" s="126"/>
      <c r="B11" s="126"/>
      <c r="C11" s="129"/>
      <c r="D11" s="129"/>
      <c r="E11" s="129"/>
      <c r="F11" s="129"/>
      <c r="G11" s="129"/>
      <c r="H11" s="129"/>
      <c r="I11" s="129"/>
      <c r="J11" s="129"/>
      <c r="K11" s="122"/>
      <c r="L11" s="122"/>
      <c r="M11" s="122"/>
      <c r="N11" s="122"/>
      <c r="O11" s="123"/>
      <c r="P11" s="124"/>
      <c r="Q11" s="125"/>
      <c r="V11" s="39"/>
      <c r="W11" s="39"/>
      <c r="X11" s="39"/>
      <c r="Y11" s="18"/>
      <c r="Z11" s="18"/>
      <c r="AA11" s="18"/>
      <c r="AB11" s="18"/>
      <c r="AC11" s="18"/>
      <c r="AD11" s="18"/>
      <c r="AE11" s="18"/>
      <c r="AF11" s="18"/>
      <c r="AG11" s="18"/>
      <c r="AH11" s="18"/>
    </row>
    <row r="12" spans="1:34" ht="15" customHeight="1">
      <c r="B12" s="370" t="str">
        <f ca="1">Translation!B133</f>
        <v>USER INSTRUCTIONS</v>
      </c>
      <c r="C12" s="171"/>
      <c r="D12" s="171"/>
      <c r="E12" s="171"/>
      <c r="F12" s="171"/>
      <c r="G12" s="171"/>
      <c r="H12" s="171"/>
      <c r="I12" s="172"/>
      <c r="J12" s="173"/>
      <c r="K12" s="173"/>
      <c r="L12" s="173"/>
      <c r="M12" s="173"/>
      <c r="N12" s="173"/>
      <c r="O12" s="174"/>
      <c r="P12" s="130"/>
      <c r="Q12" s="125"/>
      <c r="V12" s="39"/>
      <c r="W12" s="39"/>
      <c r="X12" s="39"/>
      <c r="Y12" s="18"/>
      <c r="Z12" s="18"/>
      <c r="AA12" s="18"/>
      <c r="AB12" s="18"/>
      <c r="AC12" s="18"/>
      <c r="AD12" s="18"/>
      <c r="AE12" s="18"/>
      <c r="AF12" s="18"/>
      <c r="AG12" s="18"/>
      <c r="AH12" s="18"/>
    </row>
    <row r="13" spans="1:34" ht="15" customHeight="1">
      <c r="B13" s="355"/>
      <c r="C13" s="175"/>
      <c r="D13" s="175"/>
      <c r="E13" s="175"/>
      <c r="F13" s="175"/>
      <c r="G13" s="175"/>
      <c r="H13" s="175"/>
      <c r="I13" s="176"/>
      <c r="J13" s="177"/>
      <c r="K13" s="177"/>
      <c r="L13" s="177"/>
      <c r="M13" s="177"/>
      <c r="N13" s="177"/>
      <c r="O13" s="178"/>
      <c r="P13" s="130"/>
      <c r="Q13" s="117"/>
      <c r="R13" s="105"/>
      <c r="S13" s="105"/>
      <c r="T13" s="105"/>
      <c r="U13" s="106"/>
      <c r="V13" s="28"/>
      <c r="W13" s="28"/>
      <c r="X13" s="28"/>
      <c r="Y13" s="18"/>
      <c r="Z13" s="18"/>
      <c r="AA13" s="18"/>
      <c r="AB13" s="18"/>
      <c r="AC13" s="18"/>
      <c r="AD13" s="18"/>
      <c r="AE13" s="18"/>
      <c r="AF13" s="18"/>
      <c r="AG13" s="18"/>
      <c r="AH13" s="18"/>
    </row>
    <row r="14" spans="1:34" ht="15" customHeight="1">
      <c r="B14" s="356" t="str">
        <f ca="1">Translation!B134</f>
        <v>1. Start by selecting the required language above.</v>
      </c>
      <c r="C14" s="179"/>
      <c r="D14" s="179"/>
      <c r="E14" s="179"/>
      <c r="F14" s="179"/>
      <c r="G14" s="179"/>
      <c r="H14" s="169"/>
      <c r="I14" s="180"/>
      <c r="J14" s="181"/>
      <c r="K14" s="182"/>
      <c r="L14" s="182"/>
      <c r="M14" s="182"/>
      <c r="N14" s="182"/>
      <c r="O14" s="181"/>
      <c r="P14" s="131"/>
      <c r="Q14" s="116"/>
      <c r="V14" s="20"/>
      <c r="W14" s="20"/>
      <c r="X14" s="20"/>
      <c r="Y14" s="18"/>
      <c r="Z14" s="18"/>
      <c r="AA14" s="18"/>
      <c r="AB14" s="18"/>
      <c r="AC14" s="18"/>
      <c r="AD14" s="18"/>
      <c r="AE14" s="18"/>
      <c r="AF14" s="18"/>
      <c r="AG14" s="18"/>
      <c r="AH14" s="18"/>
    </row>
    <row r="15" spans="1:34" ht="15" customHeight="1">
      <c r="B15" s="356" t="str">
        <f ca="1">Translation!B135</f>
        <v xml:space="preserve">2. All yellow marked cells are drop down input fields (click on it). </v>
      </c>
      <c r="C15" s="183"/>
      <c r="D15" s="183"/>
      <c r="E15" s="183"/>
      <c r="F15" s="183"/>
      <c r="G15" s="183"/>
      <c r="H15" s="170"/>
      <c r="I15" s="170"/>
      <c r="J15" s="184"/>
      <c r="K15" s="185"/>
      <c r="L15" s="185"/>
      <c r="M15" s="185"/>
      <c r="N15" s="185"/>
      <c r="O15" s="184"/>
      <c r="P15" s="131"/>
      <c r="Q15" s="116"/>
      <c r="V15" s="28"/>
      <c r="W15" s="28"/>
      <c r="X15" s="28"/>
      <c r="Y15" s="18"/>
      <c r="Z15" s="18"/>
      <c r="AA15" s="18"/>
      <c r="AB15" s="18"/>
      <c r="AC15" s="18"/>
      <c r="AD15" s="18"/>
      <c r="AE15" s="18"/>
      <c r="AF15" s="18"/>
      <c r="AG15" s="18"/>
      <c r="AH15" s="18"/>
    </row>
    <row r="16" spans="1:34" ht="15" customHeight="1">
      <c r="B16" s="356" t="str">
        <f ca="1">Translation!B136</f>
        <v>3. When the text in these yellow cells is red the data has to be typed in.</v>
      </c>
      <c r="C16" s="179"/>
      <c r="D16" s="179"/>
      <c r="E16" s="179"/>
      <c r="F16" s="179"/>
      <c r="G16" s="179"/>
      <c r="H16" s="169"/>
      <c r="I16" s="169"/>
      <c r="J16" s="186"/>
      <c r="K16" s="187"/>
      <c r="L16" s="187"/>
      <c r="M16" s="187"/>
      <c r="N16" s="187"/>
      <c r="O16" s="186"/>
      <c r="P16" s="115"/>
      <c r="Q16" s="133"/>
      <c r="V16" s="39"/>
      <c r="W16" s="39"/>
      <c r="X16" s="39"/>
      <c r="Y16" s="18"/>
      <c r="Z16" s="18"/>
      <c r="AA16" s="18"/>
      <c r="AB16" s="18"/>
      <c r="AC16" s="18"/>
      <c r="AD16" s="18"/>
      <c r="AE16" s="18"/>
      <c r="AF16" s="18"/>
      <c r="AG16" s="18"/>
      <c r="AH16" s="18"/>
    </row>
    <row r="17" spans="1:34" ht="15" customHeight="1">
      <c r="B17" s="356" t="str">
        <f ca="1">Translation!B137</f>
        <v>4. Select the INFO tab and type in the date, project name and battery operation requirements.</v>
      </c>
      <c r="C17" s="183"/>
      <c r="D17" s="183"/>
      <c r="E17" s="183"/>
      <c r="F17" s="183"/>
      <c r="G17" s="183"/>
      <c r="H17" s="170"/>
      <c r="I17" s="170"/>
      <c r="J17" s="188"/>
      <c r="K17" s="189"/>
      <c r="L17" s="189"/>
      <c r="M17" s="189"/>
      <c r="N17" s="189"/>
      <c r="O17" s="188"/>
      <c r="P17" s="115"/>
      <c r="Q17" s="133"/>
      <c r="V17" s="39"/>
      <c r="W17" s="39"/>
      <c r="X17" s="39"/>
      <c r="Y17" s="18"/>
      <c r="Z17" s="18"/>
      <c r="AA17" s="18"/>
      <c r="AB17" s="18"/>
      <c r="AC17" s="18"/>
      <c r="AD17" s="18"/>
      <c r="AE17" s="18"/>
      <c r="AF17" s="18"/>
      <c r="AG17" s="18"/>
      <c r="AH17" s="18"/>
    </row>
    <row r="18" spans="1:34" ht="15" customHeight="1">
      <c r="B18" s="356" t="str">
        <f ca="1">Translation!B140</f>
        <v>5. Select per cluster the tab at the bottom and fill in the required data.</v>
      </c>
      <c r="C18" s="179"/>
      <c r="D18" s="179"/>
      <c r="E18" s="179"/>
      <c r="F18" s="179"/>
      <c r="G18" s="179"/>
      <c r="H18" s="169"/>
      <c r="I18" s="190"/>
      <c r="J18" s="191"/>
      <c r="K18" s="192"/>
      <c r="L18" s="192"/>
      <c r="M18" s="192"/>
      <c r="N18" s="192"/>
      <c r="O18" s="191"/>
      <c r="P18" s="115"/>
      <c r="Q18" s="133"/>
      <c r="V18" s="39"/>
      <c r="W18" s="39"/>
      <c r="X18" s="39"/>
      <c r="Y18" s="18"/>
      <c r="Z18" s="18"/>
      <c r="AA18" s="18"/>
      <c r="AB18" s="18"/>
      <c r="AC18" s="18"/>
      <c r="AD18" s="18"/>
      <c r="AE18" s="18"/>
      <c r="AF18" s="18"/>
      <c r="AG18" s="18"/>
      <c r="AH18" s="18"/>
    </row>
    <row r="19" spans="1:34" ht="15" customHeight="1">
      <c r="B19" s="356" t="str">
        <f ca="1">Translation!B141</f>
        <v>6. Result per cluster is displayed in the INFO tab including heat loss of the complete rack.</v>
      </c>
      <c r="C19" s="183"/>
      <c r="D19" s="183"/>
      <c r="E19" s="183"/>
      <c r="F19" s="183"/>
      <c r="G19" s="183"/>
      <c r="H19" s="170"/>
      <c r="I19" s="193"/>
      <c r="J19" s="194"/>
      <c r="K19" s="195"/>
      <c r="L19" s="195"/>
      <c r="M19" s="195"/>
      <c r="N19" s="195"/>
      <c r="O19" s="194"/>
      <c r="P19" s="115"/>
      <c r="Q19" s="133"/>
      <c r="V19" s="39"/>
      <c r="W19" s="39"/>
      <c r="X19" s="39"/>
      <c r="Y19" s="18"/>
      <c r="Z19" s="18"/>
      <c r="AA19" s="18"/>
      <c r="AB19" s="18"/>
      <c r="AC19" s="18"/>
      <c r="AD19" s="18"/>
      <c r="AE19" s="18"/>
      <c r="AF19" s="18"/>
      <c r="AG19" s="18"/>
      <c r="AH19" s="18"/>
    </row>
    <row r="20" spans="1:34" ht="15" customHeight="1">
      <c r="A20" s="212"/>
      <c r="B20" s="357"/>
      <c r="C20" s="196"/>
      <c r="D20" s="196"/>
      <c r="E20" s="196"/>
      <c r="F20" s="196"/>
      <c r="G20" s="196"/>
      <c r="H20" s="180"/>
      <c r="I20" s="190"/>
      <c r="J20" s="191"/>
      <c r="K20" s="192"/>
      <c r="L20" s="192"/>
      <c r="M20" s="192"/>
      <c r="N20" s="192"/>
      <c r="O20" s="191"/>
      <c r="P20" s="115"/>
      <c r="Q20" s="133"/>
      <c r="V20" s="39"/>
      <c r="W20" s="39"/>
      <c r="X20" s="39"/>
      <c r="Y20" s="18"/>
      <c r="Z20" s="18"/>
      <c r="AA20" s="18"/>
      <c r="AB20" s="18"/>
      <c r="AC20" s="18"/>
      <c r="AD20" s="18"/>
      <c r="AE20" s="18"/>
      <c r="AF20" s="18"/>
      <c r="AG20" s="18"/>
      <c r="AH20" s="18"/>
    </row>
    <row r="21" spans="1:34" ht="15" customHeight="1">
      <c r="A21" s="196"/>
      <c r="B21" s="196"/>
      <c r="C21" s="196"/>
      <c r="D21" s="196"/>
      <c r="E21" s="196"/>
      <c r="F21" s="196"/>
      <c r="G21" s="196"/>
      <c r="H21" s="196"/>
      <c r="I21" s="196"/>
      <c r="J21" s="206"/>
      <c r="K21" s="206"/>
      <c r="L21" s="206"/>
      <c r="M21" s="206"/>
      <c r="N21" s="206"/>
      <c r="O21" s="206"/>
      <c r="P21" s="115"/>
      <c r="Q21" s="133"/>
      <c r="V21" s="39"/>
      <c r="W21" s="39"/>
      <c r="X21" s="39"/>
      <c r="Y21" s="18"/>
      <c r="Z21" s="18"/>
      <c r="AA21" s="18"/>
      <c r="AB21" s="18"/>
      <c r="AC21" s="18"/>
      <c r="AD21" s="18"/>
      <c r="AE21" s="18"/>
      <c r="AF21" s="18"/>
      <c r="AG21" s="18"/>
      <c r="AH21" s="18"/>
    </row>
    <row r="22" spans="1:34" ht="15" customHeight="1">
      <c r="A22" s="196"/>
      <c r="B22" s="196"/>
      <c r="C22" s="196"/>
      <c r="D22" s="196"/>
      <c r="E22" s="196"/>
      <c r="F22" s="196"/>
      <c r="G22" s="196"/>
      <c r="H22" s="196"/>
      <c r="I22" s="196"/>
      <c r="J22" s="206"/>
      <c r="K22" s="206"/>
      <c r="L22" s="206"/>
      <c r="M22" s="206"/>
      <c r="N22" s="206"/>
      <c r="O22" s="206"/>
      <c r="P22" s="115"/>
      <c r="Q22" s="133"/>
      <c r="V22" s="39"/>
      <c r="W22" s="39"/>
      <c r="X22" s="39"/>
      <c r="Y22" s="18"/>
      <c r="Z22" s="18"/>
      <c r="AA22" s="18"/>
      <c r="AB22" s="18"/>
      <c r="AC22" s="18"/>
      <c r="AD22" s="18"/>
      <c r="AE22" s="18"/>
      <c r="AF22" s="18"/>
      <c r="AG22" s="18"/>
      <c r="AH22" s="18"/>
    </row>
    <row r="23" spans="1:34" ht="15" customHeight="1">
      <c r="A23" s="196"/>
      <c r="B23" s="196"/>
      <c r="C23" s="196"/>
      <c r="D23" s="196"/>
      <c r="E23" s="196"/>
      <c r="F23" s="196"/>
      <c r="G23" s="196"/>
      <c r="H23" s="196"/>
      <c r="I23" s="196"/>
      <c r="J23" s="206"/>
      <c r="K23" s="206"/>
      <c r="L23" s="206"/>
      <c r="M23" s="206"/>
      <c r="N23" s="206"/>
      <c r="O23" s="206"/>
      <c r="P23" s="115"/>
      <c r="Q23" s="133"/>
      <c r="V23" s="39"/>
      <c r="W23" s="39"/>
      <c r="X23" s="39"/>
      <c r="Y23" s="18"/>
      <c r="Z23" s="18"/>
      <c r="AA23" s="18"/>
      <c r="AB23" s="18"/>
      <c r="AC23" s="18"/>
      <c r="AD23" s="18"/>
      <c r="AE23" s="18"/>
      <c r="AF23" s="18"/>
      <c r="AG23" s="18"/>
      <c r="AH23" s="18"/>
    </row>
    <row r="24" spans="1:34" ht="15" customHeight="1">
      <c r="A24" s="196"/>
      <c r="B24" s="196"/>
      <c r="C24" s="196"/>
      <c r="D24" s="196"/>
      <c r="E24" s="196"/>
      <c r="F24" s="196"/>
      <c r="G24" s="196"/>
      <c r="H24" s="196"/>
      <c r="I24" s="196"/>
      <c r="J24" s="206"/>
      <c r="K24" s="206"/>
      <c r="L24" s="206"/>
      <c r="M24" s="206"/>
      <c r="N24" s="206"/>
      <c r="O24" s="206"/>
      <c r="P24" s="115"/>
      <c r="Q24" s="133"/>
      <c r="V24" s="39"/>
      <c r="W24" s="39"/>
      <c r="X24" s="39"/>
      <c r="Y24" s="18"/>
      <c r="Z24" s="18"/>
      <c r="AA24" s="18"/>
      <c r="AB24" s="18"/>
      <c r="AC24" s="18"/>
      <c r="AD24" s="18"/>
      <c r="AE24" s="18"/>
      <c r="AF24" s="18"/>
      <c r="AG24" s="18"/>
      <c r="AH24" s="18"/>
    </row>
    <row r="25" spans="1:34" ht="15" customHeight="1">
      <c r="A25" s="196"/>
      <c r="B25" s="196"/>
      <c r="C25" s="196"/>
      <c r="D25" s="196"/>
      <c r="E25" s="196"/>
      <c r="F25" s="196"/>
      <c r="G25" s="196"/>
      <c r="H25" s="196"/>
      <c r="I25" s="196"/>
      <c r="J25" s="206"/>
      <c r="K25" s="206"/>
      <c r="L25" s="206"/>
      <c r="M25" s="206"/>
      <c r="N25" s="206"/>
      <c r="O25" s="206"/>
      <c r="P25" s="115"/>
      <c r="Q25" s="133"/>
      <c r="V25" s="39"/>
      <c r="W25" s="39"/>
      <c r="X25" s="39"/>
      <c r="Y25" s="18"/>
      <c r="Z25" s="18"/>
      <c r="AA25" s="18"/>
      <c r="AB25" s="18"/>
      <c r="AC25" s="18"/>
      <c r="AD25" s="18"/>
      <c r="AE25" s="18"/>
      <c r="AF25" s="18"/>
      <c r="AG25" s="18"/>
      <c r="AH25" s="18"/>
    </row>
    <row r="26" spans="1:34" ht="15" customHeight="1">
      <c r="A26" s="196"/>
      <c r="B26" s="196"/>
      <c r="C26" s="196"/>
      <c r="D26" s="196"/>
      <c r="E26" s="196"/>
      <c r="F26" s="196"/>
      <c r="G26" s="196"/>
      <c r="H26" s="196"/>
      <c r="I26" s="196"/>
      <c r="J26" s="206"/>
      <c r="K26" s="206"/>
      <c r="L26" s="206"/>
      <c r="M26" s="206"/>
      <c r="N26" s="206"/>
      <c r="O26" s="206"/>
      <c r="P26" s="115"/>
      <c r="Q26" s="133"/>
      <c r="V26" s="39"/>
      <c r="W26" s="39"/>
      <c r="X26" s="39"/>
      <c r="Y26" s="18"/>
      <c r="Z26" s="18"/>
      <c r="AA26" s="18"/>
      <c r="AB26" s="18"/>
      <c r="AC26" s="18"/>
      <c r="AD26" s="18"/>
      <c r="AE26" s="18"/>
      <c r="AF26" s="18"/>
      <c r="AG26" s="18"/>
      <c r="AH26" s="18"/>
    </row>
    <row r="27" spans="1:34" ht="15" customHeight="1">
      <c r="A27" s="358"/>
      <c r="B27" s="358"/>
      <c r="C27" s="358"/>
      <c r="D27" s="358"/>
      <c r="E27" s="358"/>
      <c r="F27" s="358"/>
      <c r="G27" s="358"/>
      <c r="H27" s="358"/>
      <c r="I27" s="358"/>
      <c r="J27" s="358"/>
      <c r="K27" s="358"/>
      <c r="L27" s="358"/>
      <c r="M27" s="358"/>
      <c r="N27" s="358"/>
      <c r="O27" s="358"/>
      <c r="P27" s="358"/>
      <c r="Q27" s="210"/>
      <c r="T27" s="24"/>
      <c r="U27" s="24"/>
      <c r="V27" s="27"/>
      <c r="W27" s="211"/>
      <c r="Y27" s="18"/>
      <c r="Z27" s="18"/>
      <c r="AA27" s="18"/>
      <c r="AB27" s="18"/>
      <c r="AC27" s="18"/>
      <c r="AD27" s="18"/>
      <c r="AE27" s="18"/>
      <c r="AF27" s="18"/>
      <c r="AG27" s="18"/>
      <c r="AH27" s="18"/>
    </row>
    <row r="28" spans="1:34" ht="15" customHeight="1">
      <c r="A28" s="213"/>
      <c r="B28" s="213"/>
      <c r="C28" s="213"/>
      <c r="D28" s="213"/>
      <c r="E28" s="213"/>
      <c r="F28" s="213"/>
      <c r="G28" s="213"/>
      <c r="H28" s="213"/>
      <c r="I28" s="213"/>
      <c r="J28" s="213"/>
      <c r="K28" s="213"/>
      <c r="L28" s="213"/>
      <c r="M28" s="213"/>
      <c r="N28" s="213"/>
      <c r="O28" s="213"/>
      <c r="P28" s="213"/>
      <c r="Q28" s="210"/>
      <c r="T28" s="24"/>
      <c r="U28" s="24"/>
      <c r="V28" s="27"/>
      <c r="W28" s="211"/>
      <c r="Y28" s="18"/>
      <c r="Z28" s="18"/>
      <c r="AA28" s="18"/>
      <c r="AB28" s="18"/>
      <c r="AC28" s="18"/>
      <c r="AD28" s="18"/>
      <c r="AE28" s="18"/>
      <c r="AF28" s="18"/>
      <c r="AG28" s="18"/>
      <c r="AH28" s="18"/>
    </row>
    <row r="29" spans="1:34" ht="15" customHeight="1">
      <c r="A29" s="39"/>
      <c r="B29" s="39"/>
      <c r="C29" s="39"/>
      <c r="D29" s="39"/>
      <c r="E29" s="39"/>
      <c r="F29" s="39"/>
      <c r="G29" s="39"/>
      <c r="H29" s="218"/>
      <c r="I29" s="218"/>
      <c r="J29" s="218"/>
      <c r="K29" s="218"/>
      <c r="L29" s="218"/>
      <c r="M29" s="218"/>
      <c r="N29" s="218"/>
      <c r="O29" s="218"/>
      <c r="P29" s="218"/>
      <c r="Q29" s="218"/>
      <c r="R29" s="20"/>
      <c r="S29" s="26"/>
      <c r="T29" s="20"/>
      <c r="X29" s="13"/>
      <c r="Y29" s="18"/>
      <c r="Z29" s="18"/>
      <c r="AA29" s="18"/>
      <c r="AB29" s="18"/>
      <c r="AC29" s="18"/>
      <c r="AD29" s="18"/>
      <c r="AE29" s="18"/>
      <c r="AF29" s="18"/>
      <c r="AG29" s="18"/>
      <c r="AH29" s="18"/>
    </row>
    <row r="30" spans="1:34" ht="15" customHeight="1">
      <c r="B30" s="223"/>
      <c r="C30" s="224"/>
      <c r="D30" s="224"/>
      <c r="E30" s="224"/>
      <c r="F30" s="224"/>
      <c r="G30" s="224"/>
      <c r="H30" s="225"/>
      <c r="I30" s="225"/>
      <c r="J30" s="225"/>
      <c r="K30" s="225"/>
      <c r="L30" s="225"/>
      <c r="M30" s="225"/>
      <c r="N30" s="225"/>
      <c r="O30" s="225"/>
      <c r="P30" s="225"/>
      <c r="Q30" s="226"/>
      <c r="R30" s="20"/>
      <c r="S30" s="26"/>
      <c r="T30" s="20"/>
      <c r="X30" s="13"/>
      <c r="Y30" s="18"/>
      <c r="Z30" s="18"/>
      <c r="AA30" s="18"/>
      <c r="AB30" s="18"/>
      <c r="AC30" s="18"/>
      <c r="AD30" s="18"/>
      <c r="AE30" s="18"/>
      <c r="AF30" s="18"/>
      <c r="AG30" s="18"/>
      <c r="AH30" s="18"/>
    </row>
    <row r="31" spans="1:34" ht="15" customHeight="1">
      <c r="B31" s="389" t="str">
        <f ca="1">Translation!B82</f>
        <v>This tool calculates the power requirements for a PRAESENSA system. It calculates up to 6 clusters. A cluster consists of one PRA-MPS3 and the connected devices to be supplied with power. Use the safety factor in the calculation of the battery capacity to compensate the tolerances of battery brands and types. Please also check the rack space requirements for the calculated battery types. For each additional rack a new calculation has to be made.</v>
      </c>
      <c r="C31" s="390"/>
      <c r="D31" s="390"/>
      <c r="E31" s="390"/>
      <c r="F31" s="390"/>
      <c r="G31" s="390"/>
      <c r="H31" s="390"/>
      <c r="I31" s="390"/>
      <c r="J31" s="390"/>
      <c r="K31" s="390"/>
      <c r="L31" s="390"/>
      <c r="M31" s="390"/>
      <c r="N31" s="390"/>
      <c r="O31" s="390"/>
      <c r="P31" s="390"/>
      <c r="Q31" s="365"/>
      <c r="R31" s="20"/>
      <c r="S31" s="36"/>
      <c r="T31" s="20"/>
      <c r="X31" s="13"/>
      <c r="Y31" s="18"/>
      <c r="Z31" s="18"/>
      <c r="AA31" s="18"/>
      <c r="AB31" s="18"/>
      <c r="AC31" s="18"/>
      <c r="AD31" s="18"/>
      <c r="AE31" s="18"/>
      <c r="AF31" s="18"/>
      <c r="AG31" s="18"/>
      <c r="AH31" s="18"/>
    </row>
    <row r="32" spans="1:34" ht="15" customHeight="1">
      <c r="B32" s="389"/>
      <c r="C32" s="390"/>
      <c r="D32" s="390"/>
      <c r="E32" s="390"/>
      <c r="F32" s="390"/>
      <c r="G32" s="390"/>
      <c r="H32" s="390"/>
      <c r="I32" s="390"/>
      <c r="J32" s="390"/>
      <c r="K32" s="390"/>
      <c r="L32" s="390"/>
      <c r="M32" s="390"/>
      <c r="N32" s="390"/>
      <c r="O32" s="390"/>
      <c r="P32" s="390"/>
      <c r="Q32" s="365"/>
      <c r="R32" s="20"/>
      <c r="S32" s="10"/>
      <c r="T32" s="20"/>
      <c r="X32" s="13"/>
      <c r="Y32" s="18"/>
      <c r="Z32" s="18"/>
      <c r="AA32" s="18"/>
      <c r="AB32" s="18"/>
      <c r="AC32" s="18"/>
      <c r="AD32" s="18"/>
      <c r="AE32" s="18"/>
      <c r="AF32" s="18"/>
      <c r="AG32" s="18"/>
      <c r="AH32" s="18"/>
    </row>
    <row r="33" spans="2:34" ht="15" customHeight="1">
      <c r="B33" s="389"/>
      <c r="C33" s="390"/>
      <c r="D33" s="390"/>
      <c r="E33" s="390"/>
      <c r="F33" s="390"/>
      <c r="G33" s="390"/>
      <c r="H33" s="390"/>
      <c r="I33" s="390"/>
      <c r="J33" s="390"/>
      <c r="K33" s="390"/>
      <c r="L33" s="390"/>
      <c r="M33" s="390"/>
      <c r="N33" s="390"/>
      <c r="O33" s="390"/>
      <c r="P33" s="390"/>
      <c r="Q33" s="365"/>
      <c r="R33" s="20"/>
      <c r="S33" s="10"/>
      <c r="T33" s="20"/>
      <c r="X33" s="13"/>
      <c r="Y33" s="18"/>
      <c r="Z33" s="18"/>
      <c r="AA33" s="18"/>
      <c r="AB33" s="18"/>
      <c r="AC33" s="18"/>
      <c r="AD33" s="18"/>
      <c r="AE33" s="18"/>
      <c r="AF33" s="18"/>
      <c r="AG33" s="18"/>
      <c r="AH33" s="18"/>
    </row>
    <row r="34" spans="2:34" ht="15" customHeight="1">
      <c r="B34" s="255"/>
      <c r="C34" s="216"/>
      <c r="D34" s="216"/>
      <c r="E34" s="216"/>
      <c r="F34" s="216"/>
      <c r="G34" s="216"/>
      <c r="H34" s="216"/>
      <c r="I34" s="216"/>
      <c r="J34" s="216"/>
      <c r="K34" s="216"/>
      <c r="L34" s="216"/>
      <c r="M34" s="216"/>
      <c r="N34" s="216"/>
      <c r="O34" s="216"/>
      <c r="P34" s="216"/>
      <c r="Q34" s="217"/>
      <c r="R34" s="20"/>
      <c r="S34" s="10"/>
      <c r="T34" s="20"/>
      <c r="X34" s="13"/>
      <c r="Y34" s="18"/>
      <c r="Z34" s="18"/>
      <c r="AA34" s="18"/>
      <c r="AB34" s="18"/>
      <c r="AC34" s="18"/>
      <c r="AD34" s="18"/>
      <c r="AE34" s="18"/>
      <c r="AF34" s="18"/>
      <c r="AG34" s="18"/>
      <c r="AH34" s="18"/>
    </row>
    <row r="35" spans="2:34" ht="15" customHeight="1">
      <c r="B35" s="366" t="str">
        <f ca="1">Translation!B84</f>
        <v>Special Note: Maximum battery current must be observed while it highly varies among different battery types.</v>
      </c>
      <c r="C35" s="39"/>
      <c r="D35" s="221"/>
      <c r="E35" s="221"/>
      <c r="F35" s="221"/>
      <c r="G35" s="221"/>
      <c r="H35" s="221"/>
      <c r="I35" s="221"/>
      <c r="J35" s="221"/>
      <c r="K35" s="221"/>
      <c r="L35" s="221"/>
      <c r="M35" s="221"/>
      <c r="N35" s="221"/>
      <c r="O35" s="221"/>
      <c r="P35" s="39"/>
      <c r="Q35" s="222"/>
      <c r="R35" s="20"/>
      <c r="S35" s="10"/>
      <c r="T35" s="20"/>
      <c r="X35" s="13"/>
      <c r="Y35" s="18"/>
      <c r="Z35" s="18"/>
      <c r="AA35" s="18"/>
      <c r="AB35" s="18"/>
      <c r="AC35" s="18"/>
      <c r="AD35" s="18"/>
      <c r="AE35" s="18"/>
      <c r="AF35" s="18"/>
      <c r="AG35" s="18"/>
      <c r="AH35" s="18"/>
    </row>
    <row r="36" spans="2:34" ht="15" customHeight="1">
      <c r="B36" s="235"/>
      <c r="C36" s="221"/>
      <c r="D36" s="274"/>
      <c r="E36" s="274"/>
      <c r="F36" s="274"/>
      <c r="G36" s="274"/>
      <c r="H36" s="274"/>
      <c r="I36" s="274"/>
      <c r="J36" s="274"/>
      <c r="K36" s="274"/>
      <c r="L36" s="274"/>
      <c r="M36" s="274"/>
      <c r="N36" s="274"/>
      <c r="O36" s="274"/>
      <c r="P36" s="39"/>
      <c r="Q36" s="217"/>
      <c r="R36" s="20"/>
      <c r="S36" s="10"/>
      <c r="T36" s="20"/>
      <c r="X36" s="13"/>
      <c r="Y36" s="18"/>
      <c r="Z36" s="18"/>
      <c r="AA36" s="18"/>
      <c r="AB36" s="18"/>
      <c r="AC36" s="18"/>
      <c r="AD36" s="18"/>
      <c r="AE36" s="18"/>
      <c r="AF36" s="18"/>
      <c r="AG36" s="18"/>
      <c r="AH36" s="18"/>
    </row>
    <row r="37" spans="2:34" ht="15" customHeight="1">
      <c r="B37" s="391" t="str">
        <f ca="1">Translation!B87</f>
        <v>The Power calculator serves as a support tool only. It cannot substitute professional advice from technical experts. For further details, our sales and support team will be happy to assist. Bosch does not warrant that the tool will fulfill any specific or general user requirement and disclaims any warranty for fitness for a specific purpose. To the extent permitted by law, Bosch will not accept any liability for any loss, damage or other consequences resulting from the use of the tool.</v>
      </c>
      <c r="C37" s="392"/>
      <c r="D37" s="392"/>
      <c r="E37" s="392"/>
      <c r="F37" s="392"/>
      <c r="G37" s="392"/>
      <c r="H37" s="392"/>
      <c r="I37" s="392"/>
      <c r="J37" s="392"/>
      <c r="K37" s="392"/>
      <c r="L37" s="392"/>
      <c r="M37" s="392"/>
      <c r="N37" s="392"/>
      <c r="O37" s="392"/>
      <c r="P37" s="392"/>
      <c r="Q37" s="367"/>
      <c r="R37" s="20"/>
      <c r="S37" s="10"/>
      <c r="T37" s="20"/>
      <c r="X37" s="13"/>
      <c r="Y37" s="18"/>
      <c r="Z37" s="18"/>
      <c r="AA37" s="18"/>
      <c r="AB37" s="18"/>
      <c r="AC37" s="18"/>
      <c r="AD37" s="18"/>
      <c r="AE37" s="18"/>
      <c r="AF37" s="18"/>
      <c r="AG37" s="18"/>
      <c r="AH37" s="18"/>
    </row>
    <row r="38" spans="2:34" ht="15" customHeight="1">
      <c r="B38" s="391"/>
      <c r="C38" s="392"/>
      <c r="D38" s="392"/>
      <c r="E38" s="392"/>
      <c r="F38" s="392"/>
      <c r="G38" s="392"/>
      <c r="H38" s="392"/>
      <c r="I38" s="392"/>
      <c r="J38" s="392"/>
      <c r="K38" s="392"/>
      <c r="L38" s="392"/>
      <c r="M38" s="392"/>
      <c r="N38" s="392"/>
      <c r="O38" s="392"/>
      <c r="P38" s="392"/>
      <c r="Q38" s="367"/>
      <c r="R38" s="20"/>
      <c r="S38" s="10"/>
      <c r="T38" s="20"/>
      <c r="X38" s="13"/>
      <c r="Y38" s="18"/>
      <c r="Z38" s="18"/>
      <c r="AA38" s="18"/>
      <c r="AB38" s="18"/>
      <c r="AC38" s="18"/>
      <c r="AD38" s="18"/>
      <c r="AE38" s="18"/>
      <c r="AF38" s="18"/>
      <c r="AG38" s="18"/>
      <c r="AH38" s="18"/>
    </row>
    <row r="39" spans="2:34" ht="15" customHeight="1">
      <c r="B39" s="391"/>
      <c r="C39" s="392"/>
      <c r="D39" s="392"/>
      <c r="E39" s="392"/>
      <c r="F39" s="392"/>
      <c r="G39" s="392"/>
      <c r="H39" s="392"/>
      <c r="I39" s="392"/>
      <c r="J39" s="392"/>
      <c r="K39" s="392"/>
      <c r="L39" s="392"/>
      <c r="M39" s="392"/>
      <c r="N39" s="392"/>
      <c r="O39" s="392"/>
      <c r="P39" s="392"/>
      <c r="Q39" s="367"/>
      <c r="R39" s="20"/>
      <c r="S39" s="20"/>
      <c r="T39" s="20"/>
      <c r="X39" s="13"/>
      <c r="Y39" s="18"/>
      <c r="Z39" s="18"/>
      <c r="AA39" s="18"/>
      <c r="AB39" s="18"/>
      <c r="AC39" s="18"/>
      <c r="AD39" s="18"/>
      <c r="AE39" s="18"/>
      <c r="AF39" s="18"/>
      <c r="AG39" s="18"/>
      <c r="AH39" s="18"/>
    </row>
    <row r="40" spans="2:34" ht="15" customHeight="1">
      <c r="B40" s="256"/>
      <c r="C40" s="288"/>
      <c r="D40" s="288"/>
      <c r="E40" s="288"/>
      <c r="F40" s="288"/>
      <c r="G40" s="288"/>
      <c r="H40" s="288"/>
      <c r="I40" s="288"/>
      <c r="J40" s="288"/>
      <c r="K40" s="288"/>
      <c r="L40" s="288"/>
      <c r="M40" s="288"/>
      <c r="N40" s="288"/>
      <c r="O40" s="288"/>
      <c r="P40" s="288"/>
      <c r="Q40" s="254"/>
      <c r="R40" s="20"/>
      <c r="S40" s="20"/>
      <c r="T40" s="20"/>
      <c r="X40" s="13"/>
      <c r="Y40" s="18"/>
      <c r="Z40" s="18"/>
      <c r="AA40" s="18"/>
      <c r="AB40" s="18"/>
      <c r="AC40" s="18"/>
      <c r="AD40" s="18"/>
      <c r="AE40" s="18"/>
      <c r="AF40" s="18"/>
      <c r="AG40" s="18"/>
      <c r="AH40" s="18"/>
    </row>
    <row r="41" spans="2:34" ht="15" customHeight="1">
      <c r="F41" s="227"/>
      <c r="G41" s="40"/>
      <c r="H41" s="40"/>
      <c r="I41" s="40"/>
      <c r="J41" s="40"/>
      <c r="K41" s="40"/>
      <c r="L41" s="40"/>
      <c r="M41" s="40"/>
      <c r="N41" s="40"/>
      <c r="O41" s="40"/>
      <c r="P41" s="40"/>
      <c r="X41" s="13"/>
      <c r="Y41" s="18"/>
      <c r="Z41" s="18"/>
      <c r="AA41" s="18"/>
      <c r="AB41" s="18"/>
      <c r="AC41" s="18"/>
      <c r="AD41" s="18"/>
      <c r="AE41" s="18"/>
      <c r="AF41" s="18"/>
      <c r="AG41" s="18"/>
      <c r="AH41" s="18"/>
    </row>
    <row r="42" spans="2:34" ht="15" customHeight="1">
      <c r="G42" s="40"/>
      <c r="H42" s="40"/>
      <c r="I42" s="40"/>
      <c r="J42" s="40"/>
      <c r="K42" s="40"/>
      <c r="L42" s="40"/>
      <c r="M42" s="40"/>
      <c r="N42" s="40"/>
      <c r="O42" s="40"/>
      <c r="P42" s="40"/>
      <c r="X42" s="13"/>
      <c r="Y42" s="18"/>
      <c r="Z42" s="18"/>
      <c r="AA42" s="18"/>
      <c r="AB42" s="18"/>
      <c r="AC42" s="18"/>
      <c r="AD42" s="18"/>
      <c r="AE42" s="18"/>
      <c r="AF42" s="18"/>
      <c r="AG42" s="18"/>
      <c r="AH42" s="18"/>
    </row>
    <row r="43" spans="2:34" ht="15" customHeight="1">
      <c r="G43" s="40"/>
      <c r="H43" s="40"/>
      <c r="I43" s="40"/>
      <c r="J43" s="40"/>
      <c r="K43" s="40"/>
      <c r="L43" s="40"/>
      <c r="M43" s="40"/>
      <c r="N43" s="40"/>
      <c r="O43" s="40"/>
      <c r="P43" s="40"/>
      <c r="X43" s="13"/>
      <c r="Y43" s="18"/>
      <c r="Z43" s="18"/>
      <c r="AA43" s="18"/>
      <c r="AB43" s="18"/>
      <c r="AC43" s="18"/>
      <c r="AD43" s="18"/>
      <c r="AE43" s="18"/>
      <c r="AF43" s="18"/>
      <c r="AG43" s="18"/>
      <c r="AH43" s="18"/>
    </row>
    <row r="44" spans="2:34" ht="15" customHeight="1">
      <c r="G44" s="40"/>
      <c r="X44" s="13"/>
      <c r="Y44" s="18"/>
      <c r="Z44" s="18"/>
      <c r="AA44" s="18"/>
      <c r="AB44" s="18"/>
      <c r="AC44" s="18"/>
      <c r="AD44" s="18"/>
      <c r="AE44" s="18"/>
      <c r="AF44" s="18"/>
      <c r="AG44" s="18"/>
      <c r="AH44" s="18"/>
    </row>
    <row r="45" spans="2:34" ht="15" customHeight="1">
      <c r="G45" s="40"/>
      <c r="X45" s="13"/>
      <c r="Y45" s="18"/>
      <c r="Z45" s="18"/>
      <c r="AA45" s="18"/>
      <c r="AB45" s="18"/>
      <c r="AC45" s="18"/>
      <c r="AD45" s="18"/>
      <c r="AE45" s="18"/>
      <c r="AF45" s="18"/>
      <c r="AG45" s="18"/>
      <c r="AH45" s="18"/>
    </row>
    <row r="46" spans="2:34" ht="15" customHeight="1">
      <c r="G46" s="40"/>
      <c r="X46" s="13"/>
      <c r="Y46" s="18"/>
      <c r="Z46" s="18"/>
      <c r="AA46" s="18"/>
      <c r="AB46" s="18"/>
      <c r="AC46" s="18"/>
      <c r="AD46" s="18"/>
      <c r="AE46" s="18"/>
      <c r="AF46" s="18"/>
      <c r="AG46" s="18"/>
      <c r="AH46" s="18"/>
    </row>
    <row r="47" spans="2:34" ht="15" customHeight="1">
      <c r="G47" s="40"/>
      <c r="X47" s="13"/>
      <c r="Y47" s="18"/>
      <c r="Z47" s="18"/>
      <c r="AA47" s="18"/>
      <c r="AB47" s="18"/>
      <c r="AC47" s="18"/>
      <c r="AD47" s="18"/>
      <c r="AE47" s="18"/>
      <c r="AF47" s="18"/>
      <c r="AG47" s="18"/>
      <c r="AH47" s="18"/>
    </row>
    <row r="48" spans="2:34" ht="15" customHeight="1">
      <c r="G48" s="40"/>
      <c r="X48" s="13"/>
      <c r="Y48" s="18"/>
      <c r="Z48" s="18"/>
      <c r="AA48" s="18"/>
      <c r="AB48" s="18"/>
      <c r="AC48" s="18"/>
      <c r="AD48" s="18"/>
      <c r="AE48" s="18"/>
      <c r="AF48" s="18"/>
      <c r="AG48" s="18"/>
      <c r="AH48" s="18"/>
    </row>
    <row r="49" spans="7:34" ht="15" customHeight="1">
      <c r="G49" s="40"/>
      <c r="X49" s="13"/>
      <c r="Y49" s="18"/>
      <c r="Z49" s="18"/>
      <c r="AA49" s="18"/>
      <c r="AB49" s="18"/>
      <c r="AC49" s="18"/>
      <c r="AD49" s="18"/>
      <c r="AE49" s="18"/>
      <c r="AF49" s="18"/>
      <c r="AG49" s="18"/>
      <c r="AH49" s="18"/>
    </row>
    <row r="50" spans="7:34" ht="15" customHeight="1">
      <c r="G50" s="40"/>
      <c r="X50" s="13"/>
      <c r="Y50" s="18"/>
      <c r="Z50" s="18"/>
      <c r="AA50" s="18"/>
      <c r="AB50" s="18"/>
      <c r="AC50" s="18"/>
      <c r="AD50" s="18"/>
      <c r="AE50" s="18"/>
      <c r="AF50" s="18"/>
      <c r="AG50" s="18"/>
      <c r="AH50" s="18"/>
    </row>
    <row r="51" spans="7:34" ht="15" customHeight="1">
      <c r="G51" s="40"/>
      <c r="X51" s="13"/>
      <c r="Y51" s="18"/>
      <c r="Z51" s="18"/>
      <c r="AA51" s="18"/>
      <c r="AB51" s="18"/>
      <c r="AC51" s="18"/>
      <c r="AD51" s="18"/>
      <c r="AE51" s="18"/>
      <c r="AF51" s="18"/>
      <c r="AG51" s="18"/>
      <c r="AH51" s="18"/>
    </row>
    <row r="52" spans="7:34" ht="15" customHeight="1">
      <c r="X52" s="13"/>
      <c r="AH52" s="18"/>
    </row>
    <row r="53" spans="7:34" ht="15" customHeight="1">
      <c r="X53" s="13"/>
      <c r="AH53" s="18"/>
    </row>
    <row r="54" spans="7:34" ht="15" customHeight="1">
      <c r="X54" s="13"/>
      <c r="AH54" s="18"/>
    </row>
    <row r="55" spans="7:34" ht="15">
      <c r="X55" s="13"/>
      <c r="AH55" s="18"/>
    </row>
    <row r="56" spans="7:34" ht="15">
      <c r="X56" s="13"/>
      <c r="AH56" s="18"/>
    </row>
    <row r="57" spans="7:34" ht="15">
      <c r="X57" s="13"/>
      <c r="AH57" s="18"/>
    </row>
    <row r="58" spans="7:34" ht="15">
      <c r="X58" s="13"/>
      <c r="AH58" s="18"/>
    </row>
    <row r="59" spans="7:34" ht="15">
      <c r="X59" s="13"/>
      <c r="AH59" s="18"/>
    </row>
    <row r="60" spans="7:34" ht="15">
      <c r="X60" s="13"/>
      <c r="AH60" s="18"/>
    </row>
    <row r="61" spans="7:34" ht="15">
      <c r="X61" s="13"/>
      <c r="AH61" s="18"/>
    </row>
    <row r="62" spans="7:34" ht="15">
      <c r="X62" s="13"/>
      <c r="AH62" s="18"/>
    </row>
    <row r="63" spans="7:34" ht="15">
      <c r="X63" s="13"/>
      <c r="AH63" s="18"/>
    </row>
    <row r="64" spans="7:34" ht="15">
      <c r="X64" s="13"/>
      <c r="AH64" s="18"/>
    </row>
    <row r="65" spans="24:34" ht="15">
      <c r="X65" s="13"/>
      <c r="AH65" s="18"/>
    </row>
    <row r="66" spans="24:34" ht="15">
      <c r="X66" s="13"/>
      <c r="AH66" s="18"/>
    </row>
    <row r="67" spans="24:34" ht="15">
      <c r="X67" s="13"/>
      <c r="AH67" s="18"/>
    </row>
    <row r="68" spans="24:34" ht="15">
      <c r="X68" s="13"/>
      <c r="AH68" s="18"/>
    </row>
    <row r="69" spans="24:34" ht="15">
      <c r="X69" s="13"/>
      <c r="AH69" s="18"/>
    </row>
    <row r="70" spans="24:34" ht="15">
      <c r="X70" s="13"/>
      <c r="AH70" s="18"/>
    </row>
    <row r="71" spans="24:34" ht="15">
      <c r="X71" s="13"/>
      <c r="AH71" s="18"/>
    </row>
    <row r="72" spans="24:34" ht="15">
      <c r="X72" s="13"/>
      <c r="AH72" s="18"/>
    </row>
    <row r="73" spans="24:34" ht="15">
      <c r="X73" s="13"/>
      <c r="AH73" s="18"/>
    </row>
    <row r="74" spans="24:34" ht="15">
      <c r="X74" s="13"/>
      <c r="AH74" s="18"/>
    </row>
    <row r="75" spans="24:34" ht="15">
      <c r="X75" s="13"/>
      <c r="AH75" s="18"/>
    </row>
    <row r="76" spans="24:34" ht="15">
      <c r="X76" s="13"/>
      <c r="AH76" s="18"/>
    </row>
    <row r="77" spans="24:34" ht="15">
      <c r="X77" s="13"/>
      <c r="AH77" s="18"/>
    </row>
    <row r="78" spans="24:34" ht="15">
      <c r="X78" s="13"/>
      <c r="AH78" s="18"/>
    </row>
    <row r="79" spans="24:34" ht="15">
      <c r="X79" s="13"/>
      <c r="AH79" s="18"/>
    </row>
    <row r="80" spans="24:34" ht="15">
      <c r="X80" s="13"/>
      <c r="AH80" s="18"/>
    </row>
    <row r="81" spans="1:34" ht="15">
      <c r="X81" s="13"/>
      <c r="AH81" s="18"/>
    </row>
    <row r="82" spans="1:34" ht="15">
      <c r="X82" s="13"/>
      <c r="AH82" s="18"/>
    </row>
    <row r="83" spans="1:34" ht="15">
      <c r="X83" s="13"/>
      <c r="AH83" s="18"/>
    </row>
    <row r="84" spans="1:34" ht="15">
      <c r="X84" s="13"/>
      <c r="Y84" s="18"/>
      <c r="AH84" s="18"/>
    </row>
    <row r="85" spans="1:34" s="21" customFormat="1" ht="15">
      <c r="A85" s="18"/>
      <c r="B85" s="18"/>
      <c r="C85" s="18"/>
      <c r="D85" s="18"/>
      <c r="E85" s="18"/>
      <c r="F85" s="18"/>
      <c r="G85" s="18"/>
      <c r="H85" s="18"/>
      <c r="I85" s="18"/>
      <c r="J85" s="18"/>
      <c r="K85" s="18"/>
      <c r="L85" s="18"/>
      <c r="M85" s="18"/>
      <c r="N85" s="18"/>
      <c r="O85" s="18"/>
      <c r="P85" s="18"/>
      <c r="Q85" s="132"/>
      <c r="R85" s="18"/>
      <c r="S85" s="18"/>
      <c r="T85" s="18"/>
      <c r="U85" s="18"/>
      <c r="V85" s="18"/>
      <c r="W85" s="18"/>
      <c r="X85" s="13"/>
      <c r="Y85" s="25"/>
    </row>
    <row r="86" spans="1:34" s="21" customFormat="1" ht="15">
      <c r="A86" s="18"/>
      <c r="B86" s="18"/>
      <c r="C86" s="18"/>
      <c r="D86" s="18"/>
      <c r="E86" s="18"/>
      <c r="F86" s="18"/>
      <c r="G86" s="18"/>
      <c r="H86" s="18"/>
      <c r="I86" s="18"/>
      <c r="J86" s="18"/>
      <c r="K86" s="18"/>
      <c r="L86" s="18"/>
      <c r="M86" s="18"/>
      <c r="N86" s="18"/>
      <c r="O86" s="18"/>
      <c r="P86" s="18"/>
      <c r="Q86" s="132"/>
      <c r="R86" s="18"/>
      <c r="S86" s="18"/>
      <c r="T86" s="18"/>
      <c r="U86" s="18"/>
      <c r="V86" s="18"/>
      <c r="W86" s="18"/>
      <c r="X86" s="13"/>
      <c r="Y86" s="25"/>
    </row>
    <row r="87" spans="1:34" s="21" customFormat="1" ht="15">
      <c r="A87" s="18"/>
      <c r="B87" s="18"/>
      <c r="C87" s="18"/>
      <c r="D87" s="18"/>
      <c r="E87" s="18"/>
      <c r="F87" s="18"/>
      <c r="G87" s="18"/>
      <c r="H87" s="18"/>
      <c r="I87" s="18"/>
      <c r="J87" s="18"/>
      <c r="K87" s="18"/>
      <c r="L87" s="18"/>
      <c r="M87" s="18"/>
      <c r="N87" s="18"/>
      <c r="O87" s="18"/>
      <c r="P87" s="18"/>
      <c r="Q87" s="132"/>
      <c r="R87" s="18"/>
      <c r="S87" s="18"/>
      <c r="T87" s="18"/>
      <c r="U87" s="18"/>
      <c r="V87" s="18"/>
      <c r="W87" s="18"/>
      <c r="X87" s="13"/>
      <c r="Y87" s="25"/>
    </row>
    <row r="88" spans="1:34" s="21" customFormat="1" ht="15">
      <c r="A88" s="18"/>
      <c r="B88" s="18"/>
      <c r="C88" s="18"/>
      <c r="D88" s="18"/>
      <c r="E88" s="18"/>
      <c r="F88" s="18"/>
      <c r="G88" s="18"/>
      <c r="H88" s="18"/>
      <c r="I88" s="18"/>
      <c r="J88" s="18"/>
      <c r="K88" s="18"/>
      <c r="L88" s="18"/>
      <c r="M88" s="18"/>
      <c r="N88" s="18"/>
      <c r="O88" s="18"/>
      <c r="P88" s="18"/>
      <c r="Q88" s="132"/>
      <c r="R88" s="18"/>
      <c r="S88" s="18"/>
      <c r="T88" s="18"/>
      <c r="U88" s="18"/>
      <c r="V88" s="18"/>
      <c r="W88" s="18"/>
      <c r="X88" s="13"/>
      <c r="Y88" s="25"/>
    </row>
    <row r="89" spans="1:34" s="21" customFormat="1" ht="15">
      <c r="A89" s="18"/>
      <c r="B89" s="18"/>
      <c r="C89" s="18"/>
      <c r="D89" s="18"/>
      <c r="E89" s="18"/>
      <c r="F89" s="18"/>
      <c r="G89" s="18"/>
      <c r="H89" s="18"/>
      <c r="I89" s="18"/>
      <c r="J89" s="18"/>
      <c r="K89" s="18"/>
      <c r="L89" s="18"/>
      <c r="M89" s="18"/>
      <c r="N89" s="18"/>
      <c r="O89" s="18"/>
      <c r="P89" s="18"/>
      <c r="Q89" s="132"/>
      <c r="R89" s="18"/>
      <c r="S89" s="18"/>
      <c r="T89" s="18"/>
      <c r="U89" s="18"/>
      <c r="V89" s="18"/>
      <c r="W89" s="18"/>
      <c r="X89" s="13"/>
      <c r="Y89" s="25"/>
    </row>
    <row r="90" spans="1:34" s="21" customFormat="1" ht="15">
      <c r="A90" s="18"/>
      <c r="B90" s="18"/>
      <c r="C90" s="18"/>
      <c r="D90" s="18"/>
      <c r="E90" s="18"/>
      <c r="F90" s="18"/>
      <c r="G90" s="18"/>
      <c r="H90" s="18"/>
      <c r="I90" s="18"/>
      <c r="J90" s="18"/>
      <c r="K90" s="18"/>
      <c r="L90" s="18"/>
      <c r="M90" s="18"/>
      <c r="N90" s="18"/>
      <c r="O90" s="18"/>
      <c r="P90" s="18"/>
      <c r="Q90" s="132"/>
      <c r="R90" s="18"/>
      <c r="S90" s="18"/>
      <c r="T90" s="18"/>
      <c r="U90" s="18"/>
      <c r="V90" s="18"/>
      <c r="W90" s="18"/>
      <c r="X90" s="13"/>
      <c r="Y90" s="25"/>
    </row>
    <row r="91" spans="1:34" s="21" customFormat="1" ht="15">
      <c r="A91" s="18"/>
      <c r="B91" s="18"/>
      <c r="C91" s="18"/>
      <c r="D91" s="18"/>
      <c r="E91" s="18"/>
      <c r="F91" s="18"/>
      <c r="G91" s="18"/>
      <c r="H91" s="18"/>
      <c r="I91" s="18"/>
      <c r="J91" s="18"/>
      <c r="K91" s="18"/>
      <c r="L91" s="18"/>
      <c r="M91" s="18"/>
      <c r="N91" s="18"/>
      <c r="O91" s="18"/>
      <c r="P91" s="18"/>
      <c r="Q91" s="132"/>
      <c r="R91" s="18"/>
      <c r="S91" s="18"/>
      <c r="T91" s="18"/>
      <c r="U91" s="18"/>
      <c r="V91" s="18"/>
      <c r="W91" s="18"/>
      <c r="X91" s="13"/>
      <c r="Y91" s="25"/>
    </row>
    <row r="92" spans="1:34" s="21" customFormat="1" ht="15">
      <c r="A92" s="18"/>
      <c r="B92" s="18"/>
      <c r="C92" s="18"/>
      <c r="D92" s="18"/>
      <c r="E92" s="18"/>
      <c r="F92" s="18"/>
      <c r="G92" s="18"/>
      <c r="H92" s="18"/>
      <c r="I92" s="18"/>
      <c r="J92" s="18"/>
      <c r="K92" s="18"/>
      <c r="L92" s="18"/>
      <c r="M92" s="18"/>
      <c r="N92" s="18"/>
      <c r="O92" s="18"/>
      <c r="P92" s="18"/>
      <c r="Q92" s="132"/>
      <c r="R92" s="18"/>
      <c r="S92" s="18"/>
      <c r="T92" s="18"/>
      <c r="U92" s="18"/>
      <c r="V92" s="18"/>
      <c r="W92" s="18"/>
      <c r="X92" s="13"/>
      <c r="Y92" s="25"/>
    </row>
    <row r="93" spans="1:34" s="21" customFormat="1" ht="15">
      <c r="A93" s="18"/>
      <c r="B93" s="18"/>
      <c r="C93" s="18"/>
      <c r="D93" s="18"/>
      <c r="E93" s="18"/>
      <c r="F93" s="18"/>
      <c r="G93" s="18"/>
      <c r="H93" s="18"/>
      <c r="I93" s="18"/>
      <c r="J93" s="18"/>
      <c r="K93" s="18"/>
      <c r="L93" s="18"/>
      <c r="M93" s="18"/>
      <c r="N93" s="18"/>
      <c r="O93" s="18"/>
      <c r="P93" s="18"/>
      <c r="Q93" s="132"/>
      <c r="R93" s="18"/>
      <c r="S93" s="18"/>
      <c r="T93" s="18"/>
      <c r="U93" s="18"/>
      <c r="V93" s="18"/>
      <c r="W93" s="18"/>
      <c r="X93" s="13"/>
      <c r="Y93" s="25"/>
    </row>
    <row r="94" spans="1:34" s="21" customFormat="1" ht="15">
      <c r="A94" s="18"/>
      <c r="B94" s="18"/>
      <c r="C94" s="18"/>
      <c r="D94" s="18"/>
      <c r="E94" s="18"/>
      <c r="F94" s="18"/>
      <c r="G94" s="18"/>
      <c r="H94" s="18"/>
      <c r="I94" s="18"/>
      <c r="J94" s="18"/>
      <c r="K94" s="18"/>
      <c r="L94" s="18"/>
      <c r="M94" s="18"/>
      <c r="N94" s="18"/>
      <c r="O94" s="18"/>
      <c r="P94" s="18"/>
      <c r="Q94" s="132"/>
      <c r="R94" s="18"/>
      <c r="S94" s="18"/>
      <c r="T94" s="18"/>
      <c r="U94" s="18"/>
      <c r="V94" s="18"/>
      <c r="W94" s="18"/>
      <c r="X94" s="13"/>
      <c r="Y94" s="25"/>
    </row>
    <row r="95" spans="1:34" s="21" customFormat="1" ht="15">
      <c r="A95" s="18"/>
      <c r="B95" s="18"/>
      <c r="C95" s="18"/>
      <c r="D95" s="18"/>
      <c r="E95" s="18"/>
      <c r="F95" s="18"/>
      <c r="G95" s="18"/>
      <c r="H95" s="18"/>
      <c r="I95" s="18"/>
      <c r="J95" s="18"/>
      <c r="K95" s="18"/>
      <c r="L95" s="18"/>
      <c r="M95" s="18"/>
      <c r="N95" s="18"/>
      <c r="O95" s="18"/>
      <c r="P95" s="18"/>
      <c r="Q95" s="132"/>
      <c r="R95" s="18"/>
      <c r="S95" s="18"/>
      <c r="T95" s="18"/>
      <c r="U95" s="18"/>
      <c r="V95" s="18"/>
      <c r="W95" s="18"/>
      <c r="X95" s="13"/>
      <c r="Y95" s="25"/>
    </row>
    <row r="96" spans="1:34" s="21" customFormat="1" ht="15">
      <c r="A96" s="18"/>
      <c r="B96" s="18"/>
      <c r="C96" s="18"/>
      <c r="D96" s="18"/>
      <c r="E96" s="18"/>
      <c r="F96" s="18"/>
      <c r="G96" s="18"/>
      <c r="H96" s="18"/>
      <c r="I96" s="18"/>
      <c r="J96" s="18"/>
      <c r="K96" s="18"/>
      <c r="L96" s="18"/>
      <c r="M96" s="18"/>
      <c r="N96" s="18"/>
      <c r="O96" s="18"/>
      <c r="P96" s="18"/>
      <c r="Q96" s="132"/>
      <c r="R96" s="18"/>
      <c r="S96" s="18"/>
      <c r="T96" s="18"/>
      <c r="U96" s="18"/>
      <c r="V96" s="18"/>
      <c r="W96" s="18"/>
      <c r="X96" s="13"/>
      <c r="Y96" s="25"/>
    </row>
    <row r="97" spans="1:25" s="21" customFormat="1" ht="15">
      <c r="A97" s="18"/>
      <c r="B97" s="18"/>
      <c r="C97" s="18"/>
      <c r="D97" s="18"/>
      <c r="E97" s="18"/>
      <c r="F97" s="18"/>
      <c r="G97" s="18"/>
      <c r="H97" s="18"/>
      <c r="I97" s="18"/>
      <c r="J97" s="18"/>
      <c r="K97" s="18"/>
      <c r="L97" s="18"/>
      <c r="M97" s="18"/>
      <c r="N97" s="18"/>
      <c r="O97" s="18"/>
      <c r="P97" s="18"/>
      <c r="Q97" s="132"/>
      <c r="R97" s="18"/>
      <c r="S97" s="18"/>
      <c r="T97" s="18"/>
      <c r="U97" s="18"/>
      <c r="V97" s="18"/>
      <c r="W97" s="18"/>
      <c r="X97" s="13"/>
      <c r="Y97" s="25"/>
    </row>
    <row r="98" spans="1:25" s="21" customFormat="1" ht="15">
      <c r="A98" s="18"/>
      <c r="B98" s="18"/>
      <c r="C98" s="18"/>
      <c r="D98" s="18"/>
      <c r="E98" s="18"/>
      <c r="F98" s="18"/>
      <c r="G98" s="18"/>
      <c r="H98" s="18"/>
      <c r="I98" s="18"/>
      <c r="J98" s="18"/>
      <c r="K98" s="18"/>
      <c r="L98" s="18"/>
      <c r="M98" s="18"/>
      <c r="N98" s="18"/>
      <c r="O98" s="18"/>
      <c r="P98" s="18"/>
      <c r="Q98" s="132"/>
      <c r="R98" s="18"/>
      <c r="S98" s="18"/>
      <c r="T98" s="18"/>
      <c r="U98" s="18"/>
      <c r="V98" s="18"/>
      <c r="W98" s="18"/>
      <c r="X98" s="13"/>
      <c r="Y98" s="25"/>
    </row>
    <row r="99" spans="1:25" s="21" customFormat="1" ht="15">
      <c r="A99" s="18"/>
      <c r="B99" s="18"/>
      <c r="C99" s="18"/>
      <c r="D99" s="18"/>
      <c r="E99" s="18"/>
      <c r="F99" s="18"/>
      <c r="G99" s="18"/>
      <c r="H99" s="18"/>
      <c r="I99" s="18"/>
      <c r="J99" s="18"/>
      <c r="K99" s="18"/>
      <c r="L99" s="18"/>
      <c r="M99" s="18"/>
      <c r="N99" s="18"/>
      <c r="O99" s="18"/>
      <c r="P99" s="18"/>
      <c r="Q99" s="132"/>
      <c r="R99" s="18"/>
      <c r="S99" s="18"/>
      <c r="T99" s="18"/>
      <c r="U99" s="18"/>
      <c r="V99" s="18"/>
      <c r="W99" s="18"/>
      <c r="X99" s="13"/>
      <c r="Y99" s="25"/>
    </row>
    <row r="100" spans="1:25" s="21" customFormat="1" ht="15">
      <c r="A100" s="18"/>
      <c r="B100" s="18"/>
      <c r="C100" s="18"/>
      <c r="D100" s="18"/>
      <c r="E100" s="18"/>
      <c r="F100" s="18"/>
      <c r="G100" s="18"/>
      <c r="H100" s="18"/>
      <c r="I100" s="18"/>
      <c r="J100" s="18"/>
      <c r="K100" s="18"/>
      <c r="L100" s="18"/>
      <c r="M100" s="18"/>
      <c r="N100" s="18"/>
      <c r="O100" s="18"/>
      <c r="P100" s="18"/>
      <c r="Q100" s="132"/>
      <c r="R100" s="18"/>
      <c r="S100" s="18"/>
      <c r="T100" s="18"/>
      <c r="U100" s="18"/>
      <c r="V100" s="18"/>
      <c r="W100" s="18"/>
      <c r="X100" s="13"/>
      <c r="Y100" s="25"/>
    </row>
    <row r="101" spans="1:25" s="21" customFormat="1" ht="15">
      <c r="A101" s="18"/>
      <c r="B101" s="18"/>
      <c r="C101" s="18"/>
      <c r="D101" s="18"/>
      <c r="E101" s="18"/>
      <c r="F101" s="18"/>
      <c r="G101" s="18"/>
      <c r="H101" s="18"/>
      <c r="I101" s="18"/>
      <c r="J101" s="18"/>
      <c r="K101" s="18"/>
      <c r="L101" s="18"/>
      <c r="M101" s="18"/>
      <c r="N101" s="18"/>
      <c r="O101" s="18"/>
      <c r="P101" s="18"/>
      <c r="Q101" s="132"/>
      <c r="R101" s="18"/>
      <c r="S101" s="18"/>
      <c r="T101" s="18"/>
      <c r="U101" s="18"/>
      <c r="V101" s="18"/>
      <c r="W101" s="18"/>
      <c r="X101" s="13"/>
      <c r="Y101" s="25"/>
    </row>
    <row r="102" spans="1:25" s="21" customFormat="1" ht="15">
      <c r="A102" s="18"/>
      <c r="B102" s="18"/>
      <c r="C102" s="18"/>
      <c r="D102" s="18"/>
      <c r="E102" s="18"/>
      <c r="F102" s="18"/>
      <c r="G102" s="18"/>
      <c r="H102" s="18"/>
      <c r="I102" s="18"/>
      <c r="J102" s="18"/>
      <c r="K102" s="18"/>
      <c r="L102" s="18"/>
      <c r="M102" s="18"/>
      <c r="N102" s="18"/>
      <c r="O102" s="18"/>
      <c r="P102" s="18"/>
      <c r="Q102" s="132"/>
      <c r="R102" s="18"/>
      <c r="S102" s="18"/>
      <c r="T102" s="18"/>
      <c r="U102" s="18"/>
      <c r="V102" s="18"/>
      <c r="W102" s="18"/>
      <c r="X102" s="13"/>
      <c r="Y102" s="25"/>
    </row>
    <row r="103" spans="1:25" s="21" customFormat="1" ht="15">
      <c r="A103" s="18"/>
      <c r="B103" s="18"/>
      <c r="C103" s="18"/>
      <c r="D103" s="18"/>
      <c r="E103" s="18"/>
      <c r="F103" s="18"/>
      <c r="G103" s="18"/>
      <c r="H103" s="18"/>
      <c r="I103" s="18"/>
      <c r="J103" s="18"/>
      <c r="K103" s="18"/>
      <c r="L103" s="18"/>
      <c r="M103" s="18"/>
      <c r="N103" s="18"/>
      <c r="O103" s="18"/>
      <c r="P103" s="18"/>
      <c r="Q103" s="132"/>
      <c r="R103" s="18"/>
      <c r="S103" s="18"/>
      <c r="T103" s="18"/>
      <c r="U103" s="18"/>
      <c r="V103" s="18"/>
      <c r="W103" s="18"/>
      <c r="X103" s="13"/>
      <c r="Y103" s="25"/>
    </row>
    <row r="104" spans="1:25" s="21" customFormat="1" ht="15">
      <c r="A104" s="18"/>
      <c r="B104" s="18"/>
      <c r="C104" s="18"/>
      <c r="D104" s="18"/>
      <c r="E104" s="18"/>
      <c r="F104" s="18"/>
      <c r="G104" s="18"/>
      <c r="H104" s="18"/>
      <c r="I104" s="18"/>
      <c r="J104" s="18"/>
      <c r="K104" s="18"/>
      <c r="L104" s="18"/>
      <c r="M104" s="18"/>
      <c r="N104" s="18"/>
      <c r="O104" s="18"/>
      <c r="P104" s="18"/>
      <c r="Q104" s="132"/>
      <c r="R104" s="18"/>
      <c r="S104" s="18"/>
      <c r="T104" s="18"/>
      <c r="U104" s="18"/>
      <c r="V104" s="18"/>
      <c r="W104" s="18"/>
      <c r="X104" s="13"/>
      <c r="Y104" s="25"/>
    </row>
    <row r="105" spans="1:25" s="21" customFormat="1" ht="15">
      <c r="A105" s="18"/>
      <c r="B105" s="18"/>
      <c r="C105" s="18"/>
      <c r="D105" s="18"/>
      <c r="E105" s="18"/>
      <c r="F105" s="18"/>
      <c r="G105" s="18"/>
      <c r="H105" s="18"/>
      <c r="I105" s="18"/>
      <c r="J105" s="18"/>
      <c r="K105" s="18"/>
      <c r="L105" s="18"/>
      <c r="M105" s="18"/>
      <c r="N105" s="18"/>
      <c r="O105" s="18"/>
      <c r="P105" s="18"/>
      <c r="Q105" s="132"/>
      <c r="R105" s="18"/>
      <c r="S105" s="18"/>
      <c r="T105" s="18"/>
      <c r="U105" s="18"/>
      <c r="V105" s="18"/>
      <c r="W105" s="18"/>
      <c r="X105" s="13"/>
      <c r="Y105" s="25"/>
    </row>
    <row r="106" spans="1:25" s="21" customFormat="1" ht="15">
      <c r="A106" s="18"/>
      <c r="B106" s="18"/>
      <c r="C106" s="18"/>
      <c r="D106" s="18"/>
      <c r="E106" s="18"/>
      <c r="F106" s="18"/>
      <c r="G106" s="18"/>
      <c r="H106" s="18"/>
      <c r="I106" s="18"/>
      <c r="J106" s="18"/>
      <c r="K106" s="18"/>
      <c r="L106" s="18"/>
      <c r="M106" s="18"/>
      <c r="N106" s="18"/>
      <c r="O106" s="18"/>
      <c r="P106" s="18"/>
      <c r="Q106" s="132"/>
      <c r="R106" s="18"/>
      <c r="S106" s="18"/>
      <c r="T106" s="18"/>
      <c r="U106" s="18"/>
      <c r="V106" s="18"/>
      <c r="W106" s="18"/>
      <c r="X106" s="13"/>
      <c r="Y106" s="25"/>
    </row>
    <row r="107" spans="1:25" s="21" customFormat="1" ht="15">
      <c r="A107" s="18"/>
      <c r="B107" s="18"/>
      <c r="C107" s="18"/>
      <c r="D107" s="18"/>
      <c r="E107" s="18"/>
      <c r="F107" s="18"/>
      <c r="G107" s="18"/>
      <c r="H107" s="18"/>
      <c r="I107" s="18"/>
      <c r="J107" s="18"/>
      <c r="K107" s="18"/>
      <c r="L107" s="18"/>
      <c r="M107" s="18"/>
      <c r="N107" s="18"/>
      <c r="O107" s="18"/>
      <c r="P107" s="18"/>
      <c r="Q107" s="132"/>
      <c r="R107" s="18"/>
      <c r="S107" s="18"/>
      <c r="T107" s="18"/>
      <c r="U107" s="18"/>
      <c r="V107" s="18"/>
      <c r="W107" s="18"/>
      <c r="X107" s="13"/>
      <c r="Y107" s="25"/>
    </row>
    <row r="108" spans="1:25" s="21" customFormat="1" ht="15">
      <c r="A108" s="18"/>
      <c r="B108" s="18"/>
      <c r="C108" s="18"/>
      <c r="D108" s="18"/>
      <c r="E108" s="18"/>
      <c r="F108" s="18"/>
      <c r="G108" s="18"/>
      <c r="H108" s="18"/>
      <c r="I108" s="18"/>
      <c r="J108" s="18"/>
      <c r="K108" s="18"/>
      <c r="L108" s="18"/>
      <c r="M108" s="18"/>
      <c r="N108" s="18"/>
      <c r="O108" s="18"/>
      <c r="P108" s="18"/>
      <c r="Q108" s="132"/>
      <c r="R108" s="18"/>
      <c r="S108" s="18"/>
      <c r="T108" s="18"/>
      <c r="U108" s="18"/>
      <c r="V108" s="18"/>
      <c r="W108" s="18"/>
      <c r="X108" s="13"/>
      <c r="Y108" s="25"/>
    </row>
    <row r="109" spans="1:25" s="21" customFormat="1" ht="15">
      <c r="A109" s="18"/>
      <c r="B109" s="18"/>
      <c r="C109" s="18"/>
      <c r="D109" s="18"/>
      <c r="E109" s="18"/>
      <c r="F109" s="18"/>
      <c r="G109" s="18"/>
      <c r="H109" s="18"/>
      <c r="I109" s="18"/>
      <c r="J109" s="18"/>
      <c r="K109" s="18"/>
      <c r="L109" s="18"/>
      <c r="M109" s="18"/>
      <c r="N109" s="18"/>
      <c r="O109" s="18"/>
      <c r="P109" s="18"/>
      <c r="Q109" s="132"/>
      <c r="R109" s="18"/>
      <c r="S109" s="18"/>
      <c r="T109" s="18"/>
      <c r="U109" s="18"/>
      <c r="V109" s="18"/>
      <c r="W109" s="18"/>
      <c r="X109" s="13"/>
      <c r="Y109" s="25"/>
    </row>
    <row r="110" spans="1:25" s="21" customFormat="1">
      <c r="A110" s="18"/>
      <c r="B110" s="18"/>
      <c r="C110" s="18"/>
      <c r="D110" s="18"/>
      <c r="E110" s="18"/>
      <c r="F110" s="18"/>
      <c r="G110" s="18"/>
      <c r="H110" s="18"/>
      <c r="I110" s="18"/>
      <c r="J110" s="18"/>
      <c r="K110" s="18"/>
      <c r="L110" s="18"/>
      <c r="M110" s="18"/>
      <c r="N110" s="18"/>
      <c r="O110" s="18"/>
      <c r="P110" s="18"/>
      <c r="Q110" s="132"/>
      <c r="R110" s="18"/>
      <c r="S110" s="18"/>
      <c r="T110" s="18"/>
      <c r="U110" s="18"/>
      <c r="V110" s="18"/>
      <c r="W110" s="18"/>
      <c r="X110" s="18"/>
      <c r="Y110" s="25"/>
    </row>
    <row r="111" spans="1:25" s="21" customFormat="1">
      <c r="A111" s="18"/>
      <c r="B111" s="18"/>
      <c r="C111" s="18"/>
      <c r="D111" s="18"/>
      <c r="E111" s="18"/>
      <c r="F111" s="18"/>
      <c r="G111" s="18"/>
      <c r="H111" s="18"/>
      <c r="I111" s="18"/>
      <c r="J111" s="18"/>
      <c r="K111" s="18"/>
      <c r="L111" s="18"/>
      <c r="M111" s="18"/>
      <c r="N111" s="18"/>
      <c r="O111" s="18"/>
      <c r="P111" s="18"/>
      <c r="Q111" s="132"/>
      <c r="R111" s="18"/>
      <c r="S111" s="18"/>
      <c r="T111" s="18"/>
      <c r="U111" s="18"/>
      <c r="V111" s="18"/>
      <c r="W111" s="18"/>
      <c r="X111" s="18"/>
      <c r="Y111" s="25"/>
    </row>
    <row r="112" spans="1:25" s="21" customFormat="1">
      <c r="A112" s="18"/>
      <c r="B112" s="18"/>
      <c r="C112" s="18"/>
      <c r="D112" s="18"/>
      <c r="E112" s="18"/>
      <c r="F112" s="18"/>
      <c r="G112" s="18"/>
      <c r="H112" s="18"/>
      <c r="I112" s="18"/>
      <c r="J112" s="18"/>
      <c r="K112" s="18"/>
      <c r="L112" s="18"/>
      <c r="M112" s="18"/>
      <c r="N112" s="18"/>
      <c r="O112" s="18"/>
      <c r="P112" s="18"/>
      <c r="Q112" s="132"/>
      <c r="R112" s="18"/>
      <c r="S112" s="18"/>
      <c r="T112" s="18"/>
      <c r="U112" s="18"/>
      <c r="V112" s="18"/>
      <c r="W112" s="18"/>
      <c r="X112" s="18"/>
      <c r="Y112" s="25"/>
    </row>
    <row r="113" spans="1:25" s="21" customFormat="1">
      <c r="A113" s="18"/>
      <c r="B113" s="18"/>
      <c r="C113" s="18"/>
      <c r="D113" s="18"/>
      <c r="E113" s="18"/>
      <c r="F113" s="18"/>
      <c r="G113" s="18"/>
      <c r="H113" s="18"/>
      <c r="I113" s="18"/>
      <c r="J113" s="18"/>
      <c r="K113" s="18"/>
      <c r="L113" s="18"/>
      <c r="M113" s="18"/>
      <c r="N113" s="18"/>
      <c r="O113" s="18"/>
      <c r="P113" s="18"/>
      <c r="Q113" s="132"/>
      <c r="R113" s="18"/>
      <c r="S113" s="18"/>
      <c r="T113" s="18"/>
      <c r="U113" s="18"/>
      <c r="V113" s="18"/>
      <c r="W113" s="18"/>
      <c r="X113" s="18"/>
      <c r="Y113" s="25"/>
    </row>
    <row r="114" spans="1:25" s="21" customFormat="1">
      <c r="A114" s="18"/>
      <c r="B114" s="18"/>
      <c r="C114" s="18"/>
      <c r="D114" s="18"/>
      <c r="E114" s="18"/>
      <c r="F114" s="18"/>
      <c r="G114" s="18"/>
      <c r="H114" s="18"/>
      <c r="I114" s="18"/>
      <c r="J114" s="18"/>
      <c r="K114" s="18"/>
      <c r="L114" s="18"/>
      <c r="M114" s="18"/>
      <c r="N114" s="18"/>
      <c r="O114" s="18"/>
      <c r="P114" s="18"/>
      <c r="Q114" s="132"/>
      <c r="R114" s="18"/>
      <c r="S114" s="18"/>
      <c r="T114" s="18"/>
      <c r="U114" s="18"/>
      <c r="V114" s="18"/>
      <c r="W114" s="18"/>
      <c r="X114" s="18"/>
      <c r="Y114" s="25"/>
    </row>
    <row r="115" spans="1:25" s="21" customFormat="1">
      <c r="A115" s="18"/>
      <c r="B115" s="18"/>
      <c r="C115" s="18"/>
      <c r="D115" s="18"/>
      <c r="E115" s="18"/>
      <c r="F115" s="18"/>
      <c r="G115" s="18"/>
      <c r="H115" s="18"/>
      <c r="I115" s="18"/>
      <c r="J115" s="18"/>
      <c r="K115" s="18"/>
      <c r="L115" s="18"/>
      <c r="M115" s="18"/>
      <c r="N115" s="18"/>
      <c r="O115" s="18"/>
      <c r="P115" s="18"/>
      <c r="Q115" s="132"/>
      <c r="R115" s="18"/>
      <c r="S115" s="18"/>
      <c r="T115" s="18"/>
      <c r="U115" s="18"/>
      <c r="V115" s="18"/>
      <c r="W115" s="18"/>
      <c r="X115" s="18"/>
      <c r="Y115" s="25"/>
    </row>
  </sheetData>
  <sheetProtection algorithmName="SHA-512" hashValue="3yap5Ns8QcXTPWNwRyY5gIXVsPGuehs+fMrwupmxNkMLXwh152OYDTFIONrz++nMimdj7zCd3PjP+x/ZSHtW1A==" saltValue="kK8rwEuUizm2Hh8rrXMYKw==" spinCount="100000" sheet="1" objects="1" selectLockedCells="1"/>
  <dataConsolidate/>
  <mergeCells count="6">
    <mergeCell ref="B31:P33"/>
    <mergeCell ref="B37:P39"/>
    <mergeCell ref="N3:Q4"/>
    <mergeCell ref="N5:Q6"/>
    <mergeCell ref="P8:Q9"/>
    <mergeCell ref="B8:O9"/>
  </mergeCells>
  <conditionalFormatting sqref="J16:O16">
    <cfRule type="expression" dxfId="264" priority="2502">
      <formula>#REF!&gt;90</formula>
    </cfRule>
  </conditionalFormatting>
  <pageMargins left="0.25" right="0.25" top="0.75" bottom="0.75" header="0.3" footer="0.3"/>
  <pageSetup paperSize="9" scale="69" orientation="landscape" r:id="rId1"/>
  <headerFooter>
    <oddFooter>&amp;F</oddFooter>
  </headerFooter>
  <drawing r:id="rId2"/>
  <extLst>
    <ext xmlns:x14="http://schemas.microsoft.com/office/spreadsheetml/2009/9/main" uri="{78C0D931-6437-407d-A8EE-F0AAD7539E65}">
      <x14:conditionalFormattings>
        <x14:conditionalFormatting xmlns:xm="http://schemas.microsoft.com/office/excel/2006/main">
          <x14:cfRule type="expression" priority="2475" id="{45343A2B-F3A1-413F-AD3B-7F615E9EC72B}">
            <xm:f>AND(#REF!=Translation!$B$101,#REF!&gt;90)</xm:f>
            <x14:dxf>
              <font>
                <color theme="0"/>
              </font>
              <fill>
                <patternFill>
                  <bgColor rgb="FFFF0000"/>
                </patternFill>
              </fill>
            </x14:dxf>
          </x14:cfRule>
          <xm:sqref>P11:P12</xm:sqref>
        </x14:conditionalFormatting>
        <x14:conditionalFormatting xmlns:xm="http://schemas.microsoft.com/office/excel/2006/main">
          <x14:cfRule type="expression" priority="2498" id="{0E4332B0-3E33-4ADC-91AD-D109C14AD84A}">
            <xm:f>#REF!=Translation!U124</xm:f>
            <x14:dxf>
              <font>
                <color rgb="FFFF0000"/>
              </font>
            </x14:dxf>
          </x14:cfRule>
          <xm:sqref>W28</xm:sqref>
        </x14:conditionalFormatting>
        <x14:conditionalFormatting xmlns:xm="http://schemas.microsoft.com/office/excel/2006/main">
          <x14:cfRule type="expression" priority="2501" id="{0E4332B0-3E33-4ADC-91AD-D109C14AD84A}">
            <xm:f>#REF!=Translation!U124</xm:f>
            <x14:dxf>
              <font>
                <color rgb="FFFF0000"/>
              </font>
            </x14:dxf>
          </x14:cfRule>
          <xm:sqref>W27</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Translation!$C$1:$H$1</xm:f>
          </x14:formula1>
          <xm:sqref>P8:Q9</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pageSetUpPr fitToPage="1"/>
  </sheetPr>
  <dimension ref="A1:AJ2000"/>
  <sheetViews>
    <sheetView showGridLines="0" zoomScale="90" zoomScaleNormal="90" workbookViewId="0">
      <selection activeCell="B1" sqref="B1"/>
    </sheetView>
  </sheetViews>
  <sheetFormatPr defaultColWidth="11.42578125" defaultRowHeight="12.75"/>
  <cols>
    <col min="1" max="1" width="10.42578125" style="120" customWidth="1"/>
    <col min="2" max="2" width="6.42578125" style="18" customWidth="1"/>
    <col min="3" max="3" width="28.85546875" style="18" bestFit="1" customWidth="1"/>
    <col min="4" max="6" width="11.42578125" style="18" customWidth="1"/>
    <col min="7" max="7" width="12.28515625" style="18" customWidth="1"/>
    <col min="8" max="17" width="11.42578125" style="18" customWidth="1"/>
    <col min="18" max="24" width="11.42578125" style="18"/>
    <col min="25" max="25" width="11.42578125" style="18" customWidth="1"/>
    <col min="26" max="26" width="9.7109375" style="18" customWidth="1"/>
    <col min="27" max="27" width="24.28515625" style="21" customWidth="1"/>
    <col min="28" max="28" width="9.7109375" style="21" customWidth="1"/>
    <col min="29" max="29" width="9.85546875" style="21" customWidth="1"/>
    <col min="30" max="30" width="13.85546875" style="21" customWidth="1"/>
    <col min="31" max="31" width="12.140625" style="21" customWidth="1"/>
    <col min="32" max="32" width="12.7109375" style="21" customWidth="1"/>
    <col min="33" max="33" width="10.140625" style="21" customWidth="1"/>
    <col min="34" max="34" width="9.5703125" style="21" customWidth="1"/>
    <col min="35" max="35" width="13.7109375" style="21" customWidth="1"/>
    <col min="36" max="36" width="12.140625" style="21" customWidth="1"/>
    <col min="37" max="37" width="11.42578125" style="18" customWidth="1"/>
    <col min="38" max="16384" width="11.42578125" style="18"/>
  </cols>
  <sheetData>
    <row r="1" spans="1:36" ht="15">
      <c r="A1" s="87">
        <v>0</v>
      </c>
      <c r="B1" s="87"/>
      <c r="C1" s="46"/>
      <c r="D1" s="96"/>
      <c r="F1" s="21"/>
      <c r="G1" s="21"/>
      <c r="H1" s="21"/>
      <c r="I1" s="21"/>
      <c r="J1" s="21"/>
      <c r="K1" s="21"/>
      <c r="L1" s="21"/>
      <c r="M1" s="21"/>
      <c r="N1" s="21"/>
      <c r="O1" s="21"/>
      <c r="Q1" s="57"/>
      <c r="AA1" s="18"/>
      <c r="AB1" s="18"/>
      <c r="AC1" s="18"/>
      <c r="AD1" s="18"/>
      <c r="AE1" s="18"/>
      <c r="AF1" s="18"/>
      <c r="AG1" s="18"/>
      <c r="AH1" s="18"/>
      <c r="AI1" s="18"/>
      <c r="AJ1" s="18"/>
    </row>
    <row r="2" spans="1:36" ht="15">
      <c r="A2" s="13">
        <v>1</v>
      </c>
      <c r="C2" s="317"/>
      <c r="D2" s="21"/>
      <c r="E2" s="640" t="s">
        <v>681</v>
      </c>
      <c r="F2" s="640"/>
      <c r="G2" s="640"/>
      <c r="H2" s="640"/>
      <c r="I2" s="21"/>
      <c r="J2" s="21"/>
      <c r="K2" s="21"/>
      <c r="L2" s="21"/>
      <c r="Q2" s="57"/>
      <c r="AA2" s="18"/>
      <c r="AB2" s="18"/>
      <c r="AC2" s="18"/>
      <c r="AD2" s="18"/>
      <c r="AE2" s="18"/>
      <c r="AF2" s="18"/>
      <c r="AG2" s="18"/>
      <c r="AH2" s="18"/>
      <c r="AI2" s="18"/>
      <c r="AJ2" s="18"/>
    </row>
    <row r="3" spans="1:36" ht="15">
      <c r="A3" s="13">
        <v>2</v>
      </c>
      <c r="C3" s="317"/>
      <c r="D3" s="21"/>
      <c r="E3" s="641" t="s">
        <v>780</v>
      </c>
      <c r="F3" s="641"/>
      <c r="G3" s="641"/>
      <c r="H3" s="641"/>
      <c r="I3" s="21"/>
      <c r="J3" s="21"/>
      <c r="K3" s="21"/>
      <c r="L3" s="21"/>
      <c r="Q3" s="57"/>
      <c r="AA3" s="18"/>
      <c r="AB3" s="18"/>
      <c r="AC3" s="18"/>
      <c r="AD3" s="18"/>
      <c r="AE3" s="18"/>
      <c r="AF3" s="18"/>
      <c r="AG3" s="18"/>
      <c r="AH3" s="18"/>
      <c r="AI3" s="18"/>
      <c r="AJ3" s="18"/>
    </row>
    <row r="4" spans="1:36" ht="15">
      <c r="A4" s="13">
        <v>3</v>
      </c>
      <c r="C4" s="21"/>
      <c r="D4" s="21"/>
      <c r="E4" s="21"/>
      <c r="F4" s="21"/>
      <c r="G4" s="21"/>
      <c r="H4" s="21"/>
      <c r="I4" s="21"/>
      <c r="J4" s="21"/>
      <c r="K4" s="21"/>
      <c r="L4" s="21"/>
      <c r="Q4" s="57"/>
      <c r="AA4" s="18"/>
      <c r="AB4" s="18"/>
      <c r="AC4" s="18"/>
      <c r="AD4" s="18"/>
      <c r="AE4" s="18"/>
      <c r="AF4" s="18"/>
      <c r="AG4" s="18"/>
      <c r="AH4" s="18"/>
      <c r="AI4" s="18"/>
      <c r="AJ4" s="18"/>
    </row>
    <row r="5" spans="1:36" ht="15" customHeight="1">
      <c r="A5" s="13">
        <v>4</v>
      </c>
      <c r="C5" s="4"/>
      <c r="D5" s="631" t="s">
        <v>101</v>
      </c>
      <c r="E5" s="631"/>
      <c r="F5" s="631"/>
      <c r="G5" s="631"/>
      <c r="H5" s="4"/>
      <c r="I5" s="631" t="s">
        <v>102</v>
      </c>
      <c r="J5" s="631"/>
      <c r="K5" s="631"/>
      <c r="L5" s="631"/>
      <c r="M5" s="629" t="s">
        <v>49</v>
      </c>
      <c r="N5" s="630"/>
      <c r="O5" s="630"/>
      <c r="Q5" s="293" t="s">
        <v>26</v>
      </c>
      <c r="AA5" s="18"/>
      <c r="AB5" s="18"/>
      <c r="AC5" s="18"/>
      <c r="AD5" s="18"/>
      <c r="AE5" s="18"/>
      <c r="AF5" s="18"/>
      <c r="AG5" s="18"/>
      <c r="AH5" s="18"/>
      <c r="AI5" s="18"/>
      <c r="AJ5" s="18"/>
    </row>
    <row r="6" spans="1:36" ht="15" customHeight="1">
      <c r="A6" s="13">
        <v>5</v>
      </c>
      <c r="C6" s="4"/>
      <c r="E6" s="91" t="s">
        <v>204</v>
      </c>
      <c r="F6" s="91" t="s">
        <v>3</v>
      </c>
      <c r="H6" s="92" t="s">
        <v>4</v>
      </c>
      <c r="J6" s="91" t="s">
        <v>204</v>
      </c>
      <c r="K6" s="91" t="s">
        <v>3</v>
      </c>
      <c r="M6" s="91" t="s">
        <v>50</v>
      </c>
      <c r="N6" s="91" t="s">
        <v>51</v>
      </c>
      <c r="O6" s="91" t="s">
        <v>52</v>
      </c>
      <c r="Q6" s="294" t="s">
        <v>497</v>
      </c>
      <c r="AA6" s="18"/>
      <c r="AB6" s="18"/>
      <c r="AC6" s="18"/>
      <c r="AD6" s="18"/>
      <c r="AE6" s="18"/>
      <c r="AF6" s="18"/>
      <c r="AG6" s="18"/>
      <c r="AH6" s="18"/>
      <c r="AI6" s="18"/>
      <c r="AJ6" s="18"/>
    </row>
    <row r="7" spans="1:36" ht="15" customHeight="1">
      <c r="A7" s="13">
        <v>6</v>
      </c>
      <c r="C7" s="1" t="s">
        <v>21</v>
      </c>
      <c r="E7" s="3">
        <v>430</v>
      </c>
      <c r="F7" s="3">
        <v>430</v>
      </c>
      <c r="H7" s="5">
        <f ca="1">IF(CLUSTER_2!I9&lt;&gt;Translation!B101,0,1)</f>
        <v>0</v>
      </c>
      <c r="J7" s="6">
        <f ca="1">E7*H7</f>
        <v>0</v>
      </c>
      <c r="K7" s="6">
        <f ca="1">F7*H7</f>
        <v>0</v>
      </c>
      <c r="M7" s="57"/>
      <c r="N7" s="57"/>
      <c r="O7" s="57"/>
      <c r="Q7" s="305">
        <f xml:space="preserve"> ( (9*14.5)/(230))*1000</f>
        <v>567.39130434782612</v>
      </c>
      <c r="AA7" s="18"/>
      <c r="AB7" s="18"/>
      <c r="AC7" s="18"/>
      <c r="AD7" s="18"/>
      <c r="AE7" s="18"/>
      <c r="AF7" s="18"/>
      <c r="AG7" s="18"/>
      <c r="AH7" s="18"/>
      <c r="AI7" s="18"/>
      <c r="AJ7" s="18"/>
    </row>
    <row r="8" spans="1:36" ht="15" customHeight="1">
      <c r="A8" s="13">
        <v>7</v>
      </c>
      <c r="C8" s="52" t="s">
        <v>45</v>
      </c>
      <c r="E8" s="43">
        <v>30</v>
      </c>
      <c r="F8" s="43">
        <v>30</v>
      </c>
      <c r="H8" s="6">
        <f ca="1">IF(H7=1,CLUSTER_2!I14,0)</f>
        <v>0</v>
      </c>
      <c r="J8" s="6">
        <f ca="1">E8*H8</f>
        <v>0</v>
      </c>
      <c r="K8" s="6">
        <f ca="1">F8*H8</f>
        <v>0</v>
      </c>
      <c r="M8" s="57"/>
      <c r="N8" s="57"/>
      <c r="O8" s="57"/>
      <c r="Q8" s="57"/>
      <c r="AA8" s="18"/>
      <c r="AB8" s="18"/>
      <c r="AC8" s="18"/>
      <c r="AD8" s="18"/>
      <c r="AE8" s="18"/>
      <c r="AF8" s="18"/>
      <c r="AG8" s="18"/>
      <c r="AH8" s="18"/>
      <c r="AI8" s="18"/>
      <c r="AJ8" s="18"/>
    </row>
    <row r="9" spans="1:36" ht="15" customHeight="1">
      <c r="A9" s="13">
        <v>8</v>
      </c>
      <c r="C9" s="52" t="s">
        <v>46</v>
      </c>
      <c r="E9" s="44">
        <v>60</v>
      </c>
      <c r="F9" s="44">
        <v>60</v>
      </c>
      <c r="H9" s="6">
        <f ca="1">IF(H7=1,CLUSTER_2!I15,0)</f>
        <v>0</v>
      </c>
      <c r="J9" s="6">
        <f ca="1">E9*H9</f>
        <v>0</v>
      </c>
      <c r="K9" s="6">
        <f ca="1">F9*H9</f>
        <v>0</v>
      </c>
      <c r="M9" s="57"/>
      <c r="N9" s="57"/>
      <c r="O9" s="57"/>
      <c r="Q9" s="57"/>
      <c r="AA9" s="18"/>
      <c r="AB9" s="18"/>
      <c r="AC9" s="18"/>
      <c r="AD9" s="18"/>
      <c r="AE9" s="18"/>
      <c r="AF9" s="18"/>
      <c r="AG9" s="18"/>
      <c r="AH9" s="18"/>
      <c r="AI9" s="18"/>
      <c r="AJ9" s="18"/>
    </row>
    <row r="10" spans="1:36" ht="15" customHeight="1">
      <c r="A10" s="13">
        <v>9</v>
      </c>
      <c r="C10" s="121"/>
      <c r="E10" s="44"/>
      <c r="F10" s="44"/>
      <c r="H10" s="6"/>
      <c r="J10" s="6"/>
      <c r="K10" s="6"/>
      <c r="M10" s="57"/>
      <c r="N10" s="57"/>
      <c r="O10" s="57"/>
      <c r="Q10" s="57"/>
      <c r="AA10" s="18"/>
      <c r="AB10" s="18"/>
      <c r="AC10" s="18"/>
      <c r="AD10" s="18"/>
      <c r="AE10" s="18"/>
      <c r="AF10" s="18"/>
      <c r="AG10" s="18"/>
      <c r="AH10" s="18"/>
      <c r="AI10" s="18"/>
      <c r="AJ10" s="18"/>
    </row>
    <row r="11" spans="1:36" ht="15" customHeight="1">
      <c r="A11" s="13">
        <v>10</v>
      </c>
      <c r="C11" s="384" t="s">
        <v>760</v>
      </c>
      <c r="E11" s="3">
        <v>350</v>
      </c>
      <c r="F11" s="3">
        <v>350</v>
      </c>
      <c r="H11" s="5">
        <f ca="1">IF(CLUSTER_2!I9=Translation!B101,IF(CLUSTER_2!E17=Translation!B104,1,0),0)</f>
        <v>0</v>
      </c>
      <c r="J11" s="6">
        <f ca="1">E11*H11</f>
        <v>0</v>
      </c>
      <c r="K11" s="6">
        <f ca="1">F11*H11</f>
        <v>0</v>
      </c>
      <c r="M11" s="57"/>
      <c r="N11" s="57"/>
      <c r="O11" s="57"/>
      <c r="Q11" s="57"/>
      <c r="AA11" s="18"/>
      <c r="AB11" s="18"/>
      <c r="AC11" s="18"/>
      <c r="AD11" s="18"/>
      <c r="AE11" s="18"/>
      <c r="AF11" s="18"/>
      <c r="AG11" s="18"/>
      <c r="AH11" s="18"/>
      <c r="AI11" s="18"/>
      <c r="AJ11" s="18"/>
    </row>
    <row r="12" spans="1:36" ht="15" customHeight="1">
      <c r="A12" s="13">
        <v>11</v>
      </c>
      <c r="C12" s="385" t="s">
        <v>768</v>
      </c>
      <c r="E12" s="7">
        <v>40</v>
      </c>
      <c r="F12" s="7">
        <v>40</v>
      </c>
      <c r="H12" s="5">
        <f ca="1">IF(H11=1,IF(CLUSTER_2!E17=Translation!B104,CLUSTER_2!I18,0),0)</f>
        <v>0</v>
      </c>
      <c r="J12" s="6">
        <f ca="1">E12*H12</f>
        <v>0</v>
      </c>
      <c r="K12" s="6">
        <f ca="1">F12*H12</f>
        <v>0</v>
      </c>
      <c r="M12" s="57"/>
      <c r="N12" s="57"/>
      <c r="O12" s="57"/>
      <c r="Q12" s="57"/>
      <c r="AA12" s="18"/>
      <c r="AB12" s="18"/>
      <c r="AC12" s="18"/>
      <c r="AD12" s="18"/>
      <c r="AE12" s="18"/>
      <c r="AF12" s="18"/>
      <c r="AG12" s="18"/>
      <c r="AH12" s="18"/>
      <c r="AI12" s="18"/>
      <c r="AJ12" s="18"/>
    </row>
    <row r="13" spans="1:36" ht="15" customHeight="1">
      <c r="A13" s="13">
        <v>12</v>
      </c>
      <c r="C13" s="121"/>
      <c r="E13" s="7"/>
      <c r="F13" s="7"/>
      <c r="H13" s="5"/>
      <c r="J13" s="6"/>
      <c r="K13" s="6"/>
      <c r="M13" s="57"/>
      <c r="N13" s="57"/>
      <c r="O13" s="57"/>
      <c r="Q13" s="57"/>
      <c r="AA13" s="18"/>
      <c r="AB13" s="18"/>
      <c r="AC13" s="18"/>
      <c r="AD13" s="18"/>
      <c r="AE13" s="18"/>
      <c r="AF13" s="18"/>
      <c r="AG13" s="18"/>
      <c r="AH13" s="18"/>
      <c r="AI13" s="18"/>
      <c r="AJ13" s="18"/>
    </row>
    <row r="14" spans="1:36" ht="15" customHeight="1">
      <c r="A14" s="13">
        <v>13</v>
      </c>
      <c r="C14" s="56" t="s">
        <v>508</v>
      </c>
      <c r="E14" s="44">
        <f ca="1">IF(H14=1,IF(CLUSTER_2!E17=Translation!B105,(CLUSTER_2!I18)*2,0),0)</f>
        <v>0</v>
      </c>
      <c r="F14" s="44">
        <f ca="1">IF(H14=1,IF(CLUSTER_2!E17=Translation!B105,(CLUSTER_2!I18)*2,0),0)</f>
        <v>0</v>
      </c>
      <c r="H14" s="5">
        <f ca="1">IF(CLUSTER_2!I9=Translation!B101,IF(CLUSTER_2!E17=Translation!B105,1,0),0)</f>
        <v>0</v>
      </c>
      <c r="J14" s="44">
        <f ca="1">E14*H14</f>
        <v>0</v>
      </c>
      <c r="K14" s="44">
        <f ca="1">F14*H14</f>
        <v>0</v>
      </c>
      <c r="M14" s="57"/>
      <c r="N14" s="57"/>
      <c r="O14" s="57"/>
      <c r="Q14" s="57"/>
      <c r="AA14" s="18"/>
      <c r="AB14" s="18"/>
      <c r="AC14" s="18"/>
      <c r="AD14" s="18"/>
      <c r="AE14" s="18"/>
      <c r="AF14" s="18"/>
      <c r="AG14" s="18"/>
      <c r="AH14" s="18"/>
      <c r="AI14" s="18"/>
      <c r="AJ14" s="18"/>
    </row>
    <row r="15" spans="1:36" ht="15" customHeight="1">
      <c r="A15" s="13">
        <v>14</v>
      </c>
      <c r="Q15" s="293" t="s">
        <v>520</v>
      </c>
      <c r="AA15" s="18"/>
      <c r="AB15" s="18"/>
      <c r="AC15" s="18"/>
      <c r="AD15" s="18"/>
      <c r="AE15" s="18"/>
      <c r="AF15" s="18"/>
      <c r="AG15" s="18"/>
      <c r="AH15" s="18"/>
      <c r="AI15" s="18"/>
      <c r="AJ15" s="18"/>
    </row>
    <row r="16" spans="1:36" ht="15" customHeight="1">
      <c r="A16" s="13">
        <v>15</v>
      </c>
      <c r="C16" s="55" t="s">
        <v>29</v>
      </c>
      <c r="E16" s="314">
        <v>670</v>
      </c>
      <c r="F16" s="2"/>
      <c r="H16" s="5">
        <f ca="1">IF(CLUSTER_2!I9=Translation!B101,(M16+N16+O16),0)</f>
        <v>0</v>
      </c>
      <c r="J16" s="6">
        <f ca="1">E16*H16</f>
        <v>0</v>
      </c>
      <c r="K16" s="315">
        <f ca="1">((((20.33-5.25)/600)*H18) + (5.25*H16))*1000</f>
        <v>0</v>
      </c>
      <c r="M16" s="58">
        <f ca="1">IF(CLUSTER_2!E20=Translation!B107,1,0)</f>
        <v>0</v>
      </c>
      <c r="N16" s="58">
        <f ca="1">IF(CLUSTER_2!E25=Translation!B107,1,0)</f>
        <v>0</v>
      </c>
      <c r="O16" s="58">
        <f ca="1">IF(CLUSTER_2!E30=Translation!B107,1,0)</f>
        <v>0</v>
      </c>
      <c r="Q16" s="322">
        <f>(20330*12)/230</f>
        <v>1060.695652173913</v>
      </c>
      <c r="AA16" s="18"/>
      <c r="AB16" s="18"/>
      <c r="AC16" s="18"/>
      <c r="AD16" s="18"/>
      <c r="AE16" s="18"/>
      <c r="AF16" s="18"/>
      <c r="AG16" s="18"/>
      <c r="AH16" s="18"/>
      <c r="AI16" s="18"/>
      <c r="AJ16" s="18"/>
    </row>
    <row r="17" spans="1:36" ht="15" customHeight="1">
      <c r="A17" s="13">
        <v>16</v>
      </c>
      <c r="C17" s="53" t="s">
        <v>44</v>
      </c>
      <c r="E17" s="44">
        <v>30</v>
      </c>
      <c r="F17" s="44">
        <v>30</v>
      </c>
      <c r="H17" s="5">
        <f ca="1">IF(CLUSTER_2!I9=Translation!B101,(M17+N17+O17),0)</f>
        <v>0</v>
      </c>
      <c r="J17" s="6">
        <f ca="1">E17*H17</f>
        <v>0</v>
      </c>
      <c r="K17" s="6">
        <f ca="1">F17*H17</f>
        <v>0</v>
      </c>
      <c r="M17" s="57">
        <f ca="1">IF(CLUSTER_2!E20=Translation!B107,CLUSTER_2!I21,0)</f>
        <v>0</v>
      </c>
      <c r="N17" s="57">
        <f ca="1">IF(CLUSTER_2!E25=Translation!B107,CLUSTER_2!I26,0)</f>
        <v>0</v>
      </c>
      <c r="O17" s="57">
        <f ca="1">IF(CLUSTER_2!E30=Translation!B107,CLUSTER_2!I31,0)</f>
        <v>0</v>
      </c>
      <c r="Q17" s="57"/>
      <c r="AA17" s="18"/>
      <c r="AB17" s="18"/>
      <c r="AC17" s="18"/>
      <c r="AD17" s="18"/>
      <c r="AE17" s="18"/>
      <c r="AF17" s="18"/>
      <c r="AG17" s="18"/>
      <c r="AH17" s="18"/>
      <c r="AI17" s="18"/>
      <c r="AJ17" s="18"/>
    </row>
    <row r="18" spans="1:36" ht="15" customHeight="1">
      <c r="A18" s="13">
        <v>17</v>
      </c>
      <c r="C18" s="53" t="s">
        <v>43</v>
      </c>
      <c r="E18" s="44"/>
      <c r="F18" s="44"/>
      <c r="H18" s="5">
        <f ca="1">IF(CLUSTER_2!I9=Translation!B101,(M18+N18+O18),0)</f>
        <v>0</v>
      </c>
      <c r="J18" s="6"/>
      <c r="K18" s="6"/>
      <c r="M18" s="57">
        <f ca="1">IF(CLUSTER_2!E20=Translation!B107,CLUSTER_2!I22,0)</f>
        <v>0</v>
      </c>
      <c r="N18" s="57">
        <f ca="1">IF(CLUSTER_2!E25=Translation!B107,CLUSTER_2!I27,0)</f>
        <v>0</v>
      </c>
      <c r="O18" s="57">
        <f ca="1">IF(CLUSTER_2!E30=Translation!B107,CLUSTER_2!I32,0)</f>
        <v>0</v>
      </c>
      <c r="Q18" s="57"/>
      <c r="AA18" s="18"/>
      <c r="AB18" s="18"/>
      <c r="AC18" s="18"/>
      <c r="AD18" s="18"/>
      <c r="AE18" s="18"/>
      <c r="AF18" s="18"/>
      <c r="AG18" s="18"/>
      <c r="AH18" s="18"/>
      <c r="AI18" s="18"/>
      <c r="AJ18" s="18"/>
    </row>
    <row r="19" spans="1:36" ht="15" customHeight="1">
      <c r="A19" s="13">
        <v>18</v>
      </c>
      <c r="C19" s="55" t="s">
        <v>20</v>
      </c>
      <c r="E19" s="314">
        <v>790</v>
      </c>
      <c r="F19" s="2"/>
      <c r="H19" s="5">
        <f ca="1">IF(CLUSTER_2!I9=Translation!B101,(M19+N19+O19),0)</f>
        <v>0</v>
      </c>
      <c r="J19" s="6">
        <f ca="1">E19*H19</f>
        <v>0</v>
      </c>
      <c r="K19" s="315">
        <f ca="1">((((22.58-7.5)/600)*H21) + (7.5*H19))*1000</f>
        <v>0</v>
      </c>
      <c r="M19" s="58">
        <f ca="1">IF(CLUSTER_2!E20=Translation!B108,1,0)</f>
        <v>0</v>
      </c>
      <c r="N19" s="58">
        <f ca="1">IF(CLUSTER_2!E25=Translation!B108,1,0)</f>
        <v>0</v>
      </c>
      <c r="O19" s="58">
        <f ca="1">IF(CLUSTER_2!E30=Translation!B108,1,0)</f>
        <v>0</v>
      </c>
      <c r="Q19" s="322">
        <f>(22580*12)/230</f>
        <v>1178.0869565217392</v>
      </c>
      <c r="AA19" s="18"/>
      <c r="AB19" s="18"/>
      <c r="AC19" s="18"/>
      <c r="AD19" s="18"/>
      <c r="AE19" s="18"/>
      <c r="AF19" s="18"/>
      <c r="AG19" s="18"/>
      <c r="AH19" s="18"/>
      <c r="AI19" s="18"/>
      <c r="AJ19" s="18"/>
    </row>
    <row r="20" spans="1:36" ht="15" customHeight="1">
      <c r="A20" s="13">
        <v>19</v>
      </c>
      <c r="C20" s="53" t="s">
        <v>44</v>
      </c>
      <c r="E20" s="44">
        <v>30</v>
      </c>
      <c r="F20" s="44">
        <v>30</v>
      </c>
      <c r="H20" s="5">
        <f ca="1">IF(CLUSTER_2!I9=Translation!B101,(M20+N20+O20),0)</f>
        <v>0</v>
      </c>
      <c r="J20" s="6">
        <f ca="1">E20*H20</f>
        <v>0</v>
      </c>
      <c r="K20" s="6">
        <f ca="1">F20*H20</f>
        <v>0</v>
      </c>
      <c r="M20" s="57">
        <f ca="1">IF(CLUSTER_2!E20=Translation!B108,CLUSTER_2!I21,0)</f>
        <v>0</v>
      </c>
      <c r="N20" s="57">
        <f ca="1">IF(CLUSTER_2!E25=Translation!B108,CLUSTER_2!I26,0)</f>
        <v>0</v>
      </c>
      <c r="O20" s="57">
        <f ca="1">IF(CLUSTER_2!E30=Translation!B108,CLUSTER_2!I31,0)</f>
        <v>0</v>
      </c>
      <c r="Q20" s="57"/>
      <c r="AA20" s="18"/>
      <c r="AB20" s="18"/>
      <c r="AC20" s="18"/>
      <c r="AD20" s="18"/>
      <c r="AE20" s="18"/>
      <c r="AF20" s="18"/>
      <c r="AG20" s="18"/>
      <c r="AH20" s="18"/>
      <c r="AI20" s="18"/>
      <c r="AJ20" s="18"/>
    </row>
    <row r="21" spans="1:36" ht="15" customHeight="1">
      <c r="A21" s="13">
        <v>20</v>
      </c>
      <c r="C21" s="53" t="s">
        <v>43</v>
      </c>
      <c r="E21" s="44"/>
      <c r="F21" s="44"/>
      <c r="H21" s="5">
        <f ca="1">IF(CLUSTER_2!I9=Translation!B101,(M21+N21+O21),0)</f>
        <v>0</v>
      </c>
      <c r="J21" s="6"/>
      <c r="K21" s="6"/>
      <c r="M21" s="57">
        <f ca="1">IF(CLUSTER_2!E20=Translation!B108,CLUSTER_2!I22,0)</f>
        <v>0</v>
      </c>
      <c r="N21" s="57">
        <f ca="1">IF(CLUSTER_2!E25=Translation!B108,CLUSTER_2!I27,0)</f>
        <v>0</v>
      </c>
      <c r="O21" s="57">
        <f ca="1">IF(CLUSTER_2!E30=Translation!B108,CLUSTER_2!I32,0)</f>
        <v>0</v>
      </c>
      <c r="Q21" s="57"/>
      <c r="AA21" s="18"/>
      <c r="AB21" s="18"/>
      <c r="AC21" s="18"/>
      <c r="AD21" s="18"/>
      <c r="AE21" s="18"/>
      <c r="AF21" s="18"/>
      <c r="AG21" s="18"/>
      <c r="AH21" s="18"/>
      <c r="AI21" s="18"/>
      <c r="AJ21" s="18"/>
    </row>
    <row r="22" spans="1:36" ht="15" customHeight="1">
      <c r="A22" s="13">
        <v>21</v>
      </c>
      <c r="C22" s="55" t="s">
        <v>47</v>
      </c>
      <c r="E22" s="2">
        <v>700</v>
      </c>
      <c r="F22" s="2">
        <v>700</v>
      </c>
      <c r="H22" s="5">
        <f ca="1">IF(CLUSTER_2!I9=Translation!B101,(M22+N22+O22),0)</f>
        <v>0</v>
      </c>
      <c r="J22" s="6">
        <f ca="1">E22*H22</f>
        <v>0</v>
      </c>
      <c r="K22" s="6">
        <f ca="1">F22*H22</f>
        <v>0</v>
      </c>
      <c r="M22" s="58">
        <f ca="1">IF(CLUSTER_2!E20=Translation!B109,1,0)</f>
        <v>0</v>
      </c>
      <c r="N22" s="58">
        <f ca="1">IF(CLUSTER_2!E25=Translation!B109,1,0)</f>
        <v>0</v>
      </c>
      <c r="O22" s="58">
        <f ca="1">IF(CLUSTER_2!E30=Translation!B109,1,0)</f>
        <v>0</v>
      </c>
      <c r="Q22" s="57"/>
      <c r="AA22" s="18"/>
      <c r="AB22" s="18"/>
      <c r="AC22" s="18"/>
      <c r="AD22" s="18"/>
      <c r="AE22" s="18"/>
      <c r="AF22" s="18"/>
      <c r="AG22" s="18"/>
      <c r="AH22" s="18"/>
      <c r="AI22" s="18"/>
      <c r="AJ22" s="18"/>
    </row>
    <row r="23" spans="1:36" ht="15" customHeight="1">
      <c r="A23" s="13">
        <v>22</v>
      </c>
      <c r="C23" s="53" t="s">
        <v>81</v>
      </c>
      <c r="E23" s="44">
        <v>40</v>
      </c>
      <c r="F23" s="44">
        <v>40</v>
      </c>
      <c r="H23" s="5">
        <f ca="1">IF(CLUSTER_2!I9=Translation!B101,(M23+N23+O23),0)</f>
        <v>0</v>
      </c>
      <c r="J23" s="6">
        <f ca="1">E23*H23</f>
        <v>0</v>
      </c>
      <c r="K23" s="6">
        <f ca="1">F23*H23</f>
        <v>0</v>
      </c>
      <c r="M23" s="59">
        <f ca="1">IF(CLUSTER_2!E20=Translation!B109,CLUSTER_2!I21,0)</f>
        <v>0</v>
      </c>
      <c r="N23" s="59">
        <f ca="1">IF(CLUSTER_2!E25=Translation!B109,CLUSTER_2!I26,0)</f>
        <v>0</v>
      </c>
      <c r="O23" s="59">
        <f ca="1">IF(CLUSTER_2!E30=Translation!B109,CLUSTER_2!I31,0)</f>
        <v>0</v>
      </c>
      <c r="Q23" s="57"/>
      <c r="AA23" s="18"/>
      <c r="AB23" s="18"/>
      <c r="AC23" s="18"/>
      <c r="AD23" s="18"/>
      <c r="AE23" s="18"/>
      <c r="AF23" s="18"/>
      <c r="AG23" s="18"/>
      <c r="AH23" s="18"/>
      <c r="AI23" s="18"/>
      <c r="AJ23" s="18"/>
    </row>
    <row r="24" spans="1:36" ht="15" customHeight="1">
      <c r="A24" s="13">
        <v>23</v>
      </c>
      <c r="C24" s="53" t="s">
        <v>82</v>
      </c>
      <c r="E24" s="44">
        <v>70</v>
      </c>
      <c r="F24" s="44">
        <v>70</v>
      </c>
      <c r="H24" s="5">
        <f ca="1">IF(CLUSTER_2!I9=Translation!B101,(M24+N24+O24),0)</f>
        <v>0</v>
      </c>
      <c r="J24" s="6">
        <f ca="1">E24*H24</f>
        <v>0</v>
      </c>
      <c r="K24" s="6">
        <f ca="1">F24*H24</f>
        <v>0</v>
      </c>
      <c r="M24" s="57">
        <f ca="1">IF(CLUSTER_2!E20=Translation!B109,CLUSTER_2!I22,0)</f>
        <v>0</v>
      </c>
      <c r="N24" s="57">
        <f ca="1">IF(CLUSTER_2!E25=Translation!B109,CLUSTER_2!I27,0)</f>
        <v>0</v>
      </c>
      <c r="O24" s="57">
        <f ca="1">IF(CLUSTER_2!E30=Translation!B109,CLUSTER_2!I32,0)</f>
        <v>0</v>
      </c>
      <c r="Q24" s="57"/>
      <c r="AA24" s="18"/>
      <c r="AB24" s="18"/>
      <c r="AC24" s="18"/>
      <c r="AD24" s="18"/>
      <c r="AE24" s="18"/>
      <c r="AF24" s="18"/>
      <c r="AG24" s="18"/>
      <c r="AH24" s="18"/>
      <c r="AI24" s="18"/>
      <c r="AJ24" s="18"/>
    </row>
    <row r="25" spans="1:36" ht="15" customHeight="1">
      <c r="A25" s="13">
        <v>24</v>
      </c>
      <c r="C25" s="53" t="s">
        <v>79</v>
      </c>
      <c r="E25" s="44"/>
      <c r="F25" s="44"/>
      <c r="H25" s="5">
        <f ca="1">IF(CLUSTER_2!I9=Translation!B101,(M25+N25+O25),0)</f>
        <v>0</v>
      </c>
      <c r="J25" s="6">
        <f ca="1">(H25/12)*1000</f>
        <v>0</v>
      </c>
      <c r="K25" s="6">
        <f ca="1">(H25/12)*1000</f>
        <v>0</v>
      </c>
      <c r="M25" s="57">
        <f ca="1">IF(CLUSTER_2!E20=Translation!B109,CLUSTER_2!I23,0)</f>
        <v>0</v>
      </c>
      <c r="N25" s="57">
        <f ca="1">IF(CLUSTER_2!E25=Translation!B109,CLUSTER_2!I28,0)</f>
        <v>0</v>
      </c>
      <c r="O25" s="57">
        <f ca="1">IF(CLUSTER_2!E30=Translation!B109,CLUSTER_2!I33,0)</f>
        <v>0</v>
      </c>
      <c r="Q25" s="57"/>
      <c r="AA25" s="18"/>
      <c r="AB25" s="18"/>
      <c r="AC25" s="18"/>
      <c r="AD25" s="18"/>
      <c r="AE25" s="18"/>
      <c r="AF25" s="18"/>
      <c r="AG25" s="18"/>
      <c r="AH25" s="18"/>
      <c r="AI25" s="18"/>
      <c r="AJ25" s="18"/>
    </row>
    <row r="26" spans="1:36" ht="15" customHeight="1">
      <c r="A26" s="13">
        <v>25</v>
      </c>
      <c r="C26" s="56" t="s">
        <v>509</v>
      </c>
      <c r="E26" s="44">
        <f ca="1">IF(H26=1,CLUSTER_2!I21,0)*4</f>
        <v>0</v>
      </c>
      <c r="F26" s="44">
        <f ca="1">IF(H26=1,CLUSTER_2!I22,0)*4</f>
        <v>0</v>
      </c>
      <c r="H26" s="5">
        <f ca="1">IF(CLUSTER_2!I9=Translation!B101,IF(CLUSTER_2!E20=Translation!B110,1,0),0)</f>
        <v>0</v>
      </c>
      <c r="J26" s="44">
        <f ca="1">E26*H26</f>
        <v>0</v>
      </c>
      <c r="K26" s="44">
        <f ca="1">F26*H26</f>
        <v>0</v>
      </c>
      <c r="M26" s="59"/>
      <c r="N26" s="59"/>
      <c r="O26" s="59"/>
      <c r="Q26" s="57"/>
      <c r="AA26" s="18"/>
      <c r="AB26" s="18"/>
      <c r="AC26" s="18"/>
      <c r="AD26" s="18"/>
      <c r="AE26" s="18"/>
      <c r="AF26" s="18"/>
      <c r="AG26" s="18"/>
      <c r="AH26" s="18"/>
      <c r="AI26" s="18"/>
      <c r="AJ26" s="18"/>
    </row>
    <row r="27" spans="1:36" ht="15" customHeight="1">
      <c r="A27" s="13">
        <v>26</v>
      </c>
      <c r="C27" s="56" t="s">
        <v>510</v>
      </c>
      <c r="E27" s="44">
        <f ca="1">IF(H27=1,CLUSTER_2!I26,0)*4</f>
        <v>0</v>
      </c>
      <c r="F27" s="44">
        <f ca="1">IF(H27=1,CLUSTER_2!I27,0)*4</f>
        <v>0</v>
      </c>
      <c r="H27" s="44">
        <f ca="1">IF(CLUSTER_2!I9=Translation!B101,IF(CLUSTER_2!E25=Translation!B110,1,0),0)</f>
        <v>0</v>
      </c>
      <c r="J27" s="44">
        <f ca="1">E27*H27</f>
        <v>0</v>
      </c>
      <c r="K27" s="44">
        <f ca="1">F27*H27</f>
        <v>0</v>
      </c>
      <c r="M27" s="59"/>
      <c r="N27" s="59"/>
      <c r="O27" s="59"/>
      <c r="Q27" s="57"/>
      <c r="AA27" s="18"/>
      <c r="AB27" s="18"/>
      <c r="AC27" s="18"/>
      <c r="AD27" s="18"/>
      <c r="AE27" s="18"/>
      <c r="AF27" s="18"/>
      <c r="AG27" s="18"/>
      <c r="AH27" s="18"/>
      <c r="AI27" s="18"/>
      <c r="AJ27" s="18"/>
    </row>
    <row r="28" spans="1:36" ht="15" customHeight="1">
      <c r="A28" s="13">
        <v>27</v>
      </c>
      <c r="C28" s="56" t="s">
        <v>511</v>
      </c>
      <c r="E28" s="44">
        <f ca="1">IF(H28=1,CLUSTER_2!I31,0)*4</f>
        <v>0</v>
      </c>
      <c r="F28" s="44">
        <f ca="1">IF(H28=1,CLUSTER_2!I32,0)*4</f>
        <v>0</v>
      </c>
      <c r="H28" s="44">
        <f ca="1">IF(CLUSTER_2!I9=Translation!B101,IF(CLUSTER_2!E30=Translation!B110,1,0),0)</f>
        <v>0</v>
      </c>
      <c r="J28" s="44">
        <f ca="1">E28*H28</f>
        <v>0</v>
      </c>
      <c r="K28" s="44">
        <f ca="1">F28*H28</f>
        <v>0</v>
      </c>
      <c r="M28" s="59"/>
      <c r="N28" s="59"/>
      <c r="O28" s="59"/>
      <c r="Q28" s="57"/>
      <c r="AA28" s="18"/>
      <c r="AB28" s="18"/>
      <c r="AC28" s="18"/>
      <c r="AD28" s="18"/>
      <c r="AE28" s="18"/>
      <c r="AF28" s="18"/>
      <c r="AG28" s="18"/>
      <c r="AH28" s="18"/>
      <c r="AI28" s="18"/>
      <c r="AJ28" s="18"/>
    </row>
    <row r="29" spans="1:36" ht="15" customHeight="1">
      <c r="A29" s="13">
        <v>28</v>
      </c>
      <c r="C29" s="54"/>
      <c r="E29" s="21"/>
      <c r="F29" s="21"/>
      <c r="H29" s="21"/>
      <c r="J29" s="21"/>
      <c r="K29" s="21"/>
      <c r="M29" s="57"/>
      <c r="N29" s="57"/>
      <c r="O29" s="57"/>
      <c r="Q29" s="57"/>
      <c r="AA29" s="18"/>
      <c r="AB29" s="18"/>
      <c r="AC29" s="18"/>
      <c r="AD29" s="18"/>
      <c r="AE29" s="18"/>
      <c r="AF29" s="18"/>
      <c r="AG29" s="18"/>
      <c r="AH29" s="18"/>
      <c r="AI29" s="18"/>
      <c r="AJ29" s="18"/>
    </row>
    <row r="30" spans="1:36" ht="15" customHeight="1">
      <c r="A30" s="13">
        <v>29</v>
      </c>
      <c r="C30" s="1" t="s">
        <v>40</v>
      </c>
      <c r="E30" s="3">
        <v>420</v>
      </c>
      <c r="F30" s="3">
        <v>420</v>
      </c>
      <c r="H30" s="6">
        <f ca="1">IF((AND(CLUSTER_2!I9=Translation!B101, CLUSTER_2!I35=Translation!B101)),CLUSTER_2!I36,0)</f>
        <v>0</v>
      </c>
      <c r="J30" s="6">
        <f ca="1">E30*H30</f>
        <v>0</v>
      </c>
      <c r="K30" s="6">
        <f ca="1">F30*H30</f>
        <v>0</v>
      </c>
      <c r="M30" s="57"/>
      <c r="N30" s="57"/>
      <c r="O30" s="57"/>
      <c r="Q30" s="57"/>
      <c r="AA30" s="18"/>
      <c r="AB30" s="18"/>
      <c r="AC30" s="18"/>
      <c r="AD30" s="18"/>
      <c r="AE30" s="18"/>
      <c r="AF30" s="18"/>
      <c r="AG30" s="18"/>
      <c r="AH30" s="18"/>
      <c r="AI30" s="18"/>
      <c r="AJ30" s="18"/>
    </row>
    <row r="31" spans="1:36" ht="15" customHeight="1">
      <c r="A31" s="13">
        <v>30</v>
      </c>
      <c r="C31" s="1" t="s">
        <v>41</v>
      </c>
      <c r="E31" s="3">
        <v>420</v>
      </c>
      <c r="F31" s="3">
        <v>420</v>
      </c>
      <c r="H31" s="6">
        <f ca="1">IF((AND(CLUSTER_2!I9=Translation!B101, CLUSTER_2!I35=Translation!B101)),CLUSTER_2!I37,0)</f>
        <v>0</v>
      </c>
      <c r="J31" s="6">
        <f ca="1">E31*H31</f>
        <v>0</v>
      </c>
      <c r="K31" s="6">
        <f ca="1">F31*H31</f>
        <v>0</v>
      </c>
      <c r="N31" s="57"/>
      <c r="O31" s="57"/>
      <c r="Q31" s="57"/>
      <c r="AA31" s="18"/>
      <c r="AB31" s="18"/>
      <c r="AC31" s="18"/>
      <c r="AD31" s="18"/>
      <c r="AE31" s="18"/>
      <c r="AF31" s="18"/>
      <c r="AG31" s="18"/>
      <c r="AH31" s="18"/>
      <c r="AI31" s="18"/>
      <c r="AJ31" s="18"/>
    </row>
    <row r="32" spans="1:36" ht="15" customHeight="1">
      <c r="A32" s="13">
        <v>31</v>
      </c>
      <c r="C32" s="1" t="s">
        <v>23</v>
      </c>
      <c r="E32" s="3">
        <v>10</v>
      </c>
      <c r="F32" s="3">
        <v>10</v>
      </c>
      <c r="H32" s="6">
        <f ca="1">IF((AND(CLUSTER_2!I9=Translation!B101, CLUSTER_2!I35=Translation!B101)),CLUSTER_2!I38,0)</f>
        <v>0</v>
      </c>
      <c r="J32" s="6">
        <f ca="1">E32*H32</f>
        <v>0</v>
      </c>
      <c r="K32" s="6">
        <f ca="1">F32*H32</f>
        <v>0</v>
      </c>
      <c r="M32" s="330"/>
      <c r="N32" s="338">
        <f ca="1">H30+H31</f>
        <v>0</v>
      </c>
      <c r="O32" s="628" t="s">
        <v>744</v>
      </c>
      <c r="P32" s="628"/>
      <c r="Q32" s="628"/>
      <c r="AA32" s="18"/>
      <c r="AB32" s="18"/>
      <c r="AC32" s="18"/>
      <c r="AD32" s="18"/>
      <c r="AE32" s="18"/>
      <c r="AF32" s="18"/>
      <c r="AG32" s="18"/>
      <c r="AH32" s="18"/>
      <c r="AI32" s="18"/>
      <c r="AJ32" s="18"/>
    </row>
    <row r="33" spans="1:36" ht="15" customHeight="1">
      <c r="A33" s="13">
        <v>32</v>
      </c>
      <c r="C33" s="52" t="s">
        <v>78</v>
      </c>
      <c r="E33" s="7">
        <v>50</v>
      </c>
      <c r="F33" s="7">
        <v>50</v>
      </c>
      <c r="H33" s="6">
        <f ca="1">IF((AND(CLUSTER_2!I9=Translation!B101, CLUSTER_2!I35=Translation!B101)),CLUSTER_2!I39,0)</f>
        <v>0</v>
      </c>
      <c r="J33" s="19">
        <f ca="1">E33*H33</f>
        <v>0</v>
      </c>
      <c r="K33" s="19">
        <f ca="1">F33*H33</f>
        <v>0</v>
      </c>
      <c r="M33" s="330"/>
      <c r="N33" s="338">
        <f ca="1">IF(H8&gt;2,2,H8)+H23</f>
        <v>0</v>
      </c>
      <c r="O33" s="628" t="s">
        <v>743</v>
      </c>
      <c r="P33" s="628"/>
      <c r="Q33" s="628"/>
      <c r="AA33" s="18"/>
      <c r="AB33" s="18"/>
      <c r="AC33" s="18"/>
      <c r="AD33" s="18"/>
      <c r="AE33" s="18"/>
      <c r="AF33" s="18"/>
      <c r="AG33" s="18"/>
      <c r="AH33" s="18"/>
      <c r="AI33" s="18"/>
      <c r="AJ33" s="18"/>
    </row>
    <row r="34" spans="1:36" ht="15" customHeight="1">
      <c r="A34" s="13">
        <v>33</v>
      </c>
      <c r="C34" s="100" t="s">
        <v>48</v>
      </c>
      <c r="E34" s="2">
        <v>120</v>
      </c>
      <c r="F34" s="2">
        <v>120</v>
      </c>
      <c r="H34" s="6">
        <f ca="1">IF((AND(CLUSTER_2!I9=Translation!B101, CLUSTER_2!I35=Translation!B101)),CLUSTER_2!I40,0)</f>
        <v>0</v>
      </c>
      <c r="J34" s="19">
        <f ca="1">E34*H34</f>
        <v>0</v>
      </c>
      <c r="K34" s="19">
        <f ca="1">F34*H34</f>
        <v>0</v>
      </c>
      <c r="M34" s="57"/>
      <c r="N34" s="57"/>
      <c r="O34" s="57"/>
      <c r="Q34" s="57"/>
      <c r="AA34" s="18"/>
      <c r="AB34" s="18"/>
      <c r="AC34" s="18"/>
      <c r="AD34" s="18"/>
      <c r="AE34" s="18"/>
      <c r="AF34" s="18"/>
      <c r="AG34" s="18"/>
      <c r="AH34" s="18"/>
      <c r="AI34" s="18"/>
      <c r="AJ34" s="18"/>
    </row>
    <row r="35" spans="1:36" ht="15" customHeight="1">
      <c r="A35" s="13">
        <v>34</v>
      </c>
      <c r="C35" s="121"/>
      <c r="E35" s="2"/>
      <c r="F35" s="2"/>
      <c r="H35" s="6"/>
      <c r="J35" s="19"/>
      <c r="K35" s="19"/>
      <c r="M35" s="57"/>
      <c r="N35" s="57"/>
      <c r="O35" s="57"/>
      <c r="Q35" s="57"/>
      <c r="AA35" s="18"/>
      <c r="AB35" s="18"/>
      <c r="AC35" s="18"/>
      <c r="AD35" s="18"/>
      <c r="AE35" s="18"/>
      <c r="AF35" s="18"/>
      <c r="AG35" s="18"/>
      <c r="AH35" s="18"/>
      <c r="AI35" s="18"/>
      <c r="AJ35" s="18"/>
    </row>
    <row r="36" spans="1:36" ht="15" customHeight="1">
      <c r="A36" s="13">
        <v>35</v>
      </c>
      <c r="C36" s="1" t="s">
        <v>721</v>
      </c>
      <c r="E36" s="2">
        <v>158</v>
      </c>
      <c r="F36" s="2">
        <v>158</v>
      </c>
      <c r="H36" s="6">
        <f ca="1">IF((AND(CLUSTER_2!I9=Translation!B101, CLUSTER_2!I42=Translation!B101)),CLUSTER_2!I43,0)</f>
        <v>0</v>
      </c>
      <c r="J36" s="19">
        <f ca="1">E36*H36</f>
        <v>0</v>
      </c>
      <c r="K36" s="19">
        <f ca="1">F36*H36</f>
        <v>0</v>
      </c>
      <c r="M36" s="57"/>
      <c r="N36" s="338">
        <f ca="1">IF(H8&gt;2,2,H8)+H23-H36</f>
        <v>0</v>
      </c>
      <c r="O36" s="628" t="s">
        <v>745</v>
      </c>
      <c r="P36" s="628"/>
      <c r="Q36" s="628"/>
      <c r="AA36" s="18"/>
      <c r="AB36" s="18"/>
      <c r="AC36" s="18"/>
      <c r="AD36" s="18"/>
      <c r="AE36" s="18"/>
      <c r="AF36" s="18"/>
      <c r="AG36" s="18"/>
      <c r="AH36" s="18"/>
      <c r="AI36" s="18"/>
      <c r="AJ36" s="18"/>
    </row>
    <row r="37" spans="1:36" ht="15" customHeight="1">
      <c r="A37" s="13">
        <v>36</v>
      </c>
      <c r="C37" s="1"/>
      <c r="E37" s="2"/>
      <c r="F37" s="2"/>
      <c r="H37" s="6"/>
      <c r="J37" s="19"/>
      <c r="K37" s="19"/>
      <c r="M37" s="57"/>
      <c r="N37" s="338"/>
      <c r="O37" s="378"/>
      <c r="P37" s="378"/>
      <c r="Q37" s="378"/>
      <c r="AA37" s="18"/>
      <c r="AB37" s="18"/>
      <c r="AC37" s="18"/>
      <c r="AD37" s="18"/>
      <c r="AE37" s="18"/>
      <c r="AF37" s="18"/>
      <c r="AG37" s="18"/>
      <c r="AH37" s="18"/>
      <c r="AI37" s="18"/>
      <c r="AJ37" s="18"/>
    </row>
    <row r="38" spans="1:36" ht="15" customHeight="1">
      <c r="A38" s="13">
        <v>37</v>
      </c>
      <c r="C38" s="382" t="s">
        <v>752</v>
      </c>
      <c r="E38" s="383">
        <v>370</v>
      </c>
      <c r="F38" s="383">
        <v>370</v>
      </c>
      <c r="H38" s="6">
        <f ca="1">IF((AND(CLUSTER_2!I9=Translation!B101, CLUSTER_2!I45=Translation!B101)),CLUSTER_2!I46,0)</f>
        <v>0</v>
      </c>
      <c r="J38" s="19">
        <f ca="1">E38*H38</f>
        <v>0</v>
      </c>
      <c r="K38" s="19">
        <f ca="1">F38*H38</f>
        <v>0</v>
      </c>
      <c r="M38" s="57"/>
      <c r="N38" s="338">
        <f ca="1">IF(H8&gt;2,2,H8)+H23-H38</f>
        <v>0</v>
      </c>
      <c r="O38" s="628" t="s">
        <v>813</v>
      </c>
      <c r="P38" s="628"/>
      <c r="Q38" s="628"/>
      <c r="AA38" s="18"/>
      <c r="AB38" s="18"/>
      <c r="AC38" s="18"/>
      <c r="AD38" s="18"/>
      <c r="AE38" s="18"/>
      <c r="AF38" s="18"/>
      <c r="AG38" s="18"/>
      <c r="AH38" s="18"/>
      <c r="AI38" s="18"/>
      <c r="AJ38" s="18"/>
    </row>
    <row r="39" spans="1:36" ht="15" customHeight="1">
      <c r="A39" s="13">
        <v>38</v>
      </c>
      <c r="C39" s="1"/>
      <c r="E39" s="2"/>
      <c r="F39" s="2"/>
      <c r="H39" s="6"/>
      <c r="J39" s="19"/>
      <c r="K39" s="19"/>
      <c r="M39" s="57"/>
      <c r="N39" s="338"/>
      <c r="O39" s="378"/>
      <c r="P39" s="378"/>
      <c r="Q39" s="378"/>
      <c r="AA39" s="18"/>
      <c r="AB39" s="18"/>
      <c r="AC39" s="18"/>
      <c r="AD39" s="18"/>
      <c r="AE39" s="18"/>
      <c r="AF39" s="18"/>
      <c r="AG39" s="18"/>
      <c r="AH39" s="18"/>
      <c r="AI39" s="18"/>
      <c r="AJ39" s="18"/>
    </row>
    <row r="40" spans="1:36" ht="15" customHeight="1">
      <c r="A40" s="13">
        <v>39</v>
      </c>
      <c r="C40" s="382" t="s">
        <v>761</v>
      </c>
      <c r="E40" s="383">
        <v>130</v>
      </c>
      <c r="F40" s="383">
        <v>130</v>
      </c>
      <c r="H40" s="6">
        <f ca="1">IF((AND(CLUSTER_2!I9=Translation!B101, CLUSTER_2!I48=Translation!B101)),CLUSTER_2!I49,0)</f>
        <v>0</v>
      </c>
      <c r="J40" s="19">
        <f ca="1">E40*H40</f>
        <v>0</v>
      </c>
      <c r="K40" s="19">
        <f ca="1">F40*H40</f>
        <v>0</v>
      </c>
      <c r="M40" s="57"/>
      <c r="N40" s="338">
        <f ca="1">IF(H8&gt;2,2,H8)+H23-H40</f>
        <v>0</v>
      </c>
      <c r="O40" s="628" t="s">
        <v>814</v>
      </c>
      <c r="P40" s="628"/>
      <c r="Q40" s="628"/>
      <c r="AA40" s="18"/>
      <c r="AB40" s="18"/>
      <c r="AC40" s="18"/>
      <c r="AD40" s="18"/>
      <c r="AE40" s="18"/>
      <c r="AF40" s="18"/>
      <c r="AG40" s="18"/>
      <c r="AH40" s="18"/>
      <c r="AI40" s="18"/>
      <c r="AJ40" s="18"/>
    </row>
    <row r="41" spans="1:36" ht="15" customHeight="1">
      <c r="A41" s="13">
        <v>40</v>
      </c>
      <c r="C41" s="121"/>
      <c r="E41" s="2"/>
      <c r="F41" s="2"/>
      <c r="H41" s="6"/>
      <c r="J41" s="19"/>
      <c r="K41" s="19"/>
      <c r="M41" s="57"/>
      <c r="N41" s="57"/>
      <c r="O41" s="57"/>
      <c r="Q41" s="57"/>
      <c r="AA41" s="18"/>
      <c r="AB41" s="18"/>
      <c r="AC41" s="18"/>
      <c r="AD41" s="18"/>
      <c r="AE41" s="18"/>
      <c r="AF41" s="18"/>
      <c r="AG41" s="18"/>
      <c r="AH41" s="18"/>
      <c r="AI41" s="18"/>
      <c r="AJ41" s="18"/>
    </row>
    <row r="42" spans="1:36" ht="15" customHeight="1">
      <c r="A42" s="13">
        <v>41</v>
      </c>
      <c r="C42" s="21"/>
      <c r="D42" s="21"/>
      <c r="E42" s="21"/>
      <c r="F42" s="21"/>
      <c r="G42" s="21"/>
      <c r="H42" s="327">
        <f ca="1">SUM(H7:H40)</f>
        <v>0</v>
      </c>
      <c r="J42" s="328">
        <f ca="1">SUM(J7:J40)</f>
        <v>0</v>
      </c>
      <c r="K42" s="328">
        <f ca="1">SUM(K7:K40)</f>
        <v>0</v>
      </c>
      <c r="Q42" s="57"/>
      <c r="AA42" s="18"/>
      <c r="AB42" s="18"/>
      <c r="AC42" s="18"/>
      <c r="AD42" s="18"/>
      <c r="AE42" s="18"/>
      <c r="AF42" s="18"/>
      <c r="AG42" s="18"/>
      <c r="AH42" s="18"/>
      <c r="AI42" s="18"/>
      <c r="AJ42" s="18"/>
    </row>
    <row r="43" spans="1:36" ht="15" customHeight="1">
      <c r="A43" s="13">
        <v>42</v>
      </c>
      <c r="C43" s="97"/>
      <c r="D43" s="94"/>
      <c r="E43" s="94"/>
      <c r="F43" s="94"/>
      <c r="G43" s="164" t="s">
        <v>103</v>
      </c>
      <c r="H43" s="164">
        <f ca="1">SUM(H11:H40)</f>
        <v>0</v>
      </c>
      <c r="J43" s="94">
        <f ca="1" xml:space="preserve"> J42-J7-J8-J9</f>
        <v>0</v>
      </c>
      <c r="K43" s="94">
        <f ca="1">K42-K7-K8-K9</f>
        <v>0</v>
      </c>
      <c r="Q43" s="57"/>
      <c r="AA43" s="18"/>
      <c r="AB43" s="18"/>
      <c r="AC43" s="18"/>
      <c r="AD43" s="18"/>
      <c r="AE43" s="18"/>
      <c r="AF43" s="18"/>
      <c r="AG43" s="18"/>
      <c r="AH43" s="18"/>
      <c r="AI43" s="18"/>
      <c r="AJ43" s="18"/>
    </row>
    <row r="44" spans="1:36" ht="15" customHeight="1">
      <c r="A44" s="13">
        <v>43</v>
      </c>
      <c r="C44" s="21"/>
      <c r="D44" s="21"/>
      <c r="E44" s="21"/>
      <c r="F44" s="21"/>
      <c r="G44" s="21"/>
      <c r="H44" s="21"/>
      <c r="I44" s="21"/>
      <c r="J44" s="21"/>
      <c r="K44" s="21"/>
      <c r="L44" s="21"/>
      <c r="Q44" s="57"/>
      <c r="AA44" s="18"/>
      <c r="AB44" s="18"/>
      <c r="AC44" s="18"/>
      <c r="AD44" s="18"/>
      <c r="AE44" s="18"/>
      <c r="AF44" s="18"/>
      <c r="AG44" s="18"/>
      <c r="AH44" s="18"/>
      <c r="AI44" s="18"/>
      <c r="AJ44" s="18"/>
    </row>
    <row r="45" spans="1:36" ht="15" customHeight="1">
      <c r="A45" s="13">
        <v>44</v>
      </c>
      <c r="C45" s="21"/>
      <c r="D45" s="21"/>
      <c r="E45" s="627" t="s">
        <v>254</v>
      </c>
      <c r="F45" s="627"/>
      <c r="G45" s="627"/>
      <c r="H45" s="94">
        <f ca="1">SUM(H11:H40)</f>
        <v>0</v>
      </c>
      <c r="I45" s="21"/>
      <c r="J45" s="21"/>
      <c r="K45" s="21"/>
      <c r="L45" s="21"/>
      <c r="Q45" s="57"/>
      <c r="AA45" s="18"/>
      <c r="AB45" s="18"/>
      <c r="AC45" s="18"/>
      <c r="AD45" s="18"/>
      <c r="AE45" s="18"/>
      <c r="AF45" s="18"/>
      <c r="AG45" s="18"/>
      <c r="AH45" s="18"/>
      <c r="AI45" s="18"/>
      <c r="AJ45" s="18"/>
    </row>
    <row r="46" spans="1:36" ht="15" customHeight="1">
      <c r="A46" s="13">
        <v>45</v>
      </c>
      <c r="C46" s="1"/>
      <c r="D46" s="3"/>
      <c r="E46" s="3"/>
      <c r="F46" s="627" t="s">
        <v>711</v>
      </c>
      <c r="G46" s="627"/>
      <c r="H46" s="5" t="b">
        <f ca="1">OR(AND(H11=1,H12=0),AND(H11=1,H12&gt;5),AND(H7=1,H8&gt;5),AND(H7=1,H9&gt;1),M17&gt;2,M16&gt;M17,N17&gt;2,N16&gt;N17,O17&gt;2,O16&gt;O17,H18&gt;H16*600,M19&gt;M20,M20&gt;2,N19&gt;N20,N20&gt;2,O19&gt;O20,O20&gt;2,
H21&gt;H19*600,M23&gt;8,M24&gt;2,M25&gt;120,N23&gt;8,N24&gt;2,N25&gt;120,O23&gt;8,O24&gt;2,O25&gt;120,E26&gt;22000,F26&gt;22000,E27&gt;22000,F27&gt;22000,E28&gt;22000,F28&gt;22000)</f>
        <v>0</v>
      </c>
      <c r="I46" s="6"/>
      <c r="J46" s="6"/>
      <c r="K46" s="6"/>
      <c r="L46" s="6"/>
      <c r="Q46" s="57"/>
      <c r="AA46" s="18"/>
      <c r="AB46" s="18"/>
      <c r="AC46" s="18"/>
      <c r="AD46" s="18"/>
      <c r="AE46" s="18"/>
      <c r="AF46" s="18"/>
      <c r="AG46" s="18"/>
      <c r="AH46" s="18"/>
      <c r="AI46" s="18"/>
      <c r="AJ46" s="18"/>
    </row>
    <row r="47" spans="1:36" ht="15" customHeight="1">
      <c r="A47" s="13">
        <v>46</v>
      </c>
      <c r="C47" s="1"/>
      <c r="D47" s="2"/>
      <c r="E47" s="2"/>
      <c r="F47" s="627" t="s">
        <v>712</v>
      </c>
      <c r="G47" s="627"/>
      <c r="H47" s="5" t="b">
        <f ca="1">OR(H32 &gt; (H30+H31)*4, H33+H36 &gt; IF(H8&gt;2,2,H8)+H23, H33 &gt; (H30+H31)*2, H33 &lt; (H30+H31), AND(H33 = 0, (H30+H31)&gt;0), H34 &gt; H30+H31)</f>
        <v>0</v>
      </c>
      <c r="I47" s="6"/>
      <c r="J47" s="6"/>
      <c r="K47" s="6"/>
      <c r="L47" s="6"/>
      <c r="Q47" s="57"/>
      <c r="AA47" s="18"/>
      <c r="AB47" s="18"/>
      <c r="AC47" s="18"/>
      <c r="AD47" s="18"/>
      <c r="AE47" s="18"/>
      <c r="AF47" s="18"/>
      <c r="AG47" s="18"/>
      <c r="AH47" s="18"/>
      <c r="AI47" s="18"/>
      <c r="AJ47" s="18"/>
    </row>
    <row r="48" spans="1:36" ht="15" customHeight="1">
      <c r="A48" s="13">
        <v>47</v>
      </c>
      <c r="C48" s="4"/>
      <c r="D48" s="8"/>
      <c r="E48" s="8"/>
      <c r="F48" s="8"/>
      <c r="G48" s="8"/>
      <c r="H48" s="9"/>
      <c r="I48" s="8"/>
      <c r="J48" s="8"/>
      <c r="K48" s="8"/>
      <c r="L48" s="8"/>
      <c r="Q48" s="57"/>
      <c r="AA48" s="18"/>
      <c r="AB48" s="18"/>
      <c r="AC48" s="18"/>
      <c r="AD48" s="18"/>
      <c r="AE48" s="18"/>
      <c r="AF48" s="18"/>
      <c r="AG48" s="18"/>
      <c r="AH48" s="18"/>
      <c r="AI48" s="18"/>
      <c r="AJ48" s="18"/>
    </row>
    <row r="49" spans="1:36" ht="15" customHeight="1">
      <c r="A49" s="13">
        <v>48</v>
      </c>
      <c r="C49" s="4"/>
      <c r="D49" s="4"/>
      <c r="E49" s="4"/>
      <c r="F49" s="4"/>
      <c r="H49" s="4"/>
      <c r="I49" s="4"/>
      <c r="J49" s="4"/>
      <c r="K49" s="4"/>
      <c r="L49" s="4"/>
      <c r="Q49" s="57"/>
      <c r="AA49" s="18"/>
      <c r="AB49" s="18"/>
      <c r="AC49" s="18"/>
      <c r="AD49" s="18"/>
      <c r="AE49" s="18"/>
      <c r="AF49" s="18"/>
      <c r="AG49" s="18"/>
      <c r="AH49" s="18"/>
      <c r="AI49" s="18"/>
      <c r="AJ49" s="18"/>
    </row>
    <row r="50" spans="1:36" ht="15" customHeight="1">
      <c r="A50" s="13">
        <v>49</v>
      </c>
      <c r="C50" s="49" t="s">
        <v>17</v>
      </c>
      <c r="D50" s="636" t="s">
        <v>391</v>
      </c>
      <c r="E50" s="637"/>
      <c r="F50" s="47" t="s">
        <v>25</v>
      </c>
      <c r="G50" s="638" t="s">
        <v>26</v>
      </c>
      <c r="H50" s="639"/>
      <c r="J50" s="434" t="s">
        <v>494</v>
      </c>
      <c r="K50" s="434"/>
      <c r="L50" s="434"/>
      <c r="M50" s="434"/>
      <c r="Q50" s="57"/>
      <c r="AA50" s="18"/>
      <c r="AB50" s="18"/>
      <c r="AC50" s="18"/>
      <c r="AD50" s="18"/>
      <c r="AE50" s="18"/>
      <c r="AF50" s="18"/>
      <c r="AG50" s="18"/>
      <c r="AH50" s="18"/>
      <c r="AI50" s="18"/>
      <c r="AJ50" s="18"/>
    </row>
    <row r="51" spans="1:36" ht="15" customHeight="1">
      <c r="A51" s="13">
        <v>50</v>
      </c>
      <c r="C51" s="50"/>
      <c r="D51" s="42" t="s">
        <v>204</v>
      </c>
      <c r="E51" s="42" t="s">
        <v>2</v>
      </c>
      <c r="F51" s="48"/>
      <c r="G51" s="101" t="s">
        <v>27</v>
      </c>
      <c r="H51" s="102" t="s">
        <v>28</v>
      </c>
      <c r="J51" s="436"/>
      <c r="K51" s="436"/>
      <c r="L51" s="436"/>
      <c r="M51" s="436"/>
      <c r="Q51" s="57"/>
      <c r="AA51" s="18"/>
      <c r="AB51" s="18"/>
      <c r="AC51" s="18"/>
      <c r="AD51" s="18"/>
      <c r="AE51" s="18"/>
      <c r="AF51" s="18"/>
      <c r="AG51" s="18"/>
      <c r="AH51" s="18"/>
      <c r="AI51" s="18"/>
      <c r="AJ51" s="18"/>
    </row>
    <row r="52" spans="1:36" ht="15" customHeight="1">
      <c r="A52" s="13">
        <v>51</v>
      </c>
      <c r="C52" s="34" t="s">
        <v>21</v>
      </c>
      <c r="D52" s="14">
        <f ca="1">(INFO!F17*J7)/1000</f>
        <v>0</v>
      </c>
      <c r="E52" s="14">
        <f ca="1">(INFO!F19*K7)/60000</f>
        <v>0</v>
      </c>
      <c r="F52" s="88">
        <f ca="1">SUM(D52:E52)</f>
        <v>0</v>
      </c>
      <c r="G52" s="103">
        <f ca="1">IF(H7&gt;0,F7,0)*12/230</f>
        <v>0</v>
      </c>
      <c r="H52" s="103">
        <f ca="1">ROUND(G52*H7,0)</f>
        <v>0</v>
      </c>
      <c r="J52" s="614"/>
      <c r="K52" s="535" t="s">
        <v>513</v>
      </c>
      <c r="L52" s="610" t="s">
        <v>694</v>
      </c>
      <c r="M52" s="612" t="s">
        <v>695</v>
      </c>
      <c r="Q52" s="57"/>
      <c r="AA52" s="18"/>
      <c r="AB52" s="18"/>
      <c r="AC52" s="18"/>
      <c r="AD52" s="18"/>
      <c r="AE52" s="18"/>
      <c r="AF52" s="18"/>
      <c r="AG52" s="18"/>
      <c r="AH52" s="18"/>
      <c r="AI52" s="18"/>
      <c r="AJ52" s="18"/>
    </row>
    <row r="53" spans="1:36" ht="15" customHeight="1">
      <c r="A53" s="13">
        <v>52</v>
      </c>
      <c r="C53" s="45" t="s">
        <v>30</v>
      </c>
      <c r="D53" s="15">
        <f ca="1">(INFO!F17*J8)/1000</f>
        <v>0</v>
      </c>
      <c r="E53" s="15">
        <f ca="1">(INFO!F19*K8)/60000</f>
        <v>0</v>
      </c>
      <c r="F53" s="90">
        <f t="shared" ref="F53:F68" ca="1" si="0">SUM(D53:E53)</f>
        <v>0</v>
      </c>
      <c r="G53" s="99">
        <f ca="1">IF(H8&gt;0,F8,0)*12/230</f>
        <v>0</v>
      </c>
      <c r="H53" s="99">
        <f ca="1">ROUND(G53*H8,0)</f>
        <v>0</v>
      </c>
      <c r="J53" s="615"/>
      <c r="K53" s="536"/>
      <c r="L53" s="611"/>
      <c r="M53" s="613"/>
      <c r="Q53" s="57"/>
      <c r="AA53" s="18"/>
      <c r="AB53" s="18"/>
      <c r="AC53" s="18"/>
      <c r="AD53" s="18"/>
      <c r="AE53" s="18"/>
      <c r="AF53" s="18"/>
      <c r="AG53" s="18"/>
      <c r="AH53" s="18"/>
      <c r="AI53" s="18"/>
      <c r="AJ53" s="18"/>
    </row>
    <row r="54" spans="1:36" ht="15" customHeight="1">
      <c r="A54" s="13">
        <v>53</v>
      </c>
      <c r="C54" s="45" t="s">
        <v>31</v>
      </c>
      <c r="D54" s="15">
        <f ca="1">(INFO!F17*J9)/1000</f>
        <v>0</v>
      </c>
      <c r="E54" s="15">
        <f ca="1">(INFO!F19*K9)/60000</f>
        <v>0</v>
      </c>
      <c r="F54" s="90">
        <f t="shared" ca="1" si="0"/>
        <v>0</v>
      </c>
      <c r="G54" s="99">
        <f ca="1">IF(H9&gt;0,F9,0)*12/230</f>
        <v>0</v>
      </c>
      <c r="H54" s="99">
        <f ca="1">ROUND(G54*H9,0)</f>
        <v>0</v>
      </c>
      <c r="J54" s="583" t="s">
        <v>1</v>
      </c>
      <c r="K54" s="645">
        <f ca="1">IF(H7=0,0,ROUNDUP((IF(H45=0,0,5.2) + H8*0.4 + H9*0.7 + H11*4.2 + H12*0.5 + H16*43 + H17*0.4 + H19*68 + H20*0.4 + H22*8.4 + H23*0.5 + H24*0.8 + H25*0.15 + ((H30+H31)*5)*0.15 + (H32*0.1)*0.15 + (H33*0.6)*0.15 + (H34*1.5)*0.15 + ((J14/1000)*24)*0.15 + ((J26/1000)*48)*0.15 + ((J27/1000)*48)*0.15 + ((J28/1000)*48)*0.15+H36*1.9*0.15+H38*(3.8+0.6)*0.15+H40*1.6*0.15),0))</f>
        <v>0</v>
      </c>
      <c r="L54" s="634">
        <f ca="1">IF(H7=0,0,ROUNDUP((IF(H45=0,0,5.2) + H8*0.4 + H9*0.7 + H11*4.2 + H12*0.5 + H16*60 + H17*0.4 + H19*93 + H20*0.4 + H22*8.4 + H23*0.5 + H24*0.8 + H25*0.15 + ((H30+H31)*5)*0.15 + (H32*0.1)*0.15 + (H33*0.6)*0.15 + (H34*1.5)*0.15 + ((J14/1000)*24)*0.15 + ((J26/1000)*48)*0.15 + ((J27/1000)*48)*0.15 + ((J28/1000)*48)*0.15+H36*1.9*0.15+H38*(3.8+0.6)*0.15+H40*1.6*0.15),0))</f>
        <v>0</v>
      </c>
      <c r="M54" s="632">
        <f ca="1">IF(H7=0,0,ROUNDUP((IF(H45=0,0,5.2) + H8*0.4 + H9*0.7 + H11*4.2 + H12*0.5 + H16*94 + H17*0.4 + H19*121 + H20*0.4 + H22*8.4 + H23*0.5 + H24*0.8 + H25*0.15 + ((H30+H31)*5)*0.15 + (H32*0.1)*0.15 + (H33*0.6)*0.15 + (H34*1.5)*0.15 + ((J14/1000)*24)*0.15 + ((J26/1000)*48)*0.15 + ((J27/1000)*48)*0.15 + ((J28/1000)*48)*0.15+H36*1.9*0.15+H38*(3.8+0.6)*0.15+H40*1.6*0.15),0))</f>
        <v>0</v>
      </c>
      <c r="Q54" s="57"/>
      <c r="AA54" s="18"/>
      <c r="AB54" s="18"/>
      <c r="AC54" s="18"/>
      <c r="AD54" s="18"/>
      <c r="AE54" s="18"/>
      <c r="AF54" s="18"/>
      <c r="AG54" s="18"/>
      <c r="AH54" s="18"/>
      <c r="AI54" s="18"/>
      <c r="AJ54" s="18"/>
    </row>
    <row r="55" spans="1:36" ht="15" customHeight="1">
      <c r="A55" s="13">
        <v>54</v>
      </c>
      <c r="C55" s="295" t="s">
        <v>498</v>
      </c>
      <c r="D55" s="296"/>
      <c r="E55" s="296"/>
      <c r="F55" s="297"/>
      <c r="G55" s="99">
        <f>Q7</f>
        <v>567.39130434782612</v>
      </c>
      <c r="H55" s="99">
        <f ca="1">ROUND(G55*H7,0)</f>
        <v>0</v>
      </c>
      <c r="J55" s="584"/>
      <c r="K55" s="646"/>
      <c r="L55" s="635"/>
      <c r="M55" s="633"/>
      <c r="Q55" s="57"/>
      <c r="AA55" s="18"/>
      <c r="AB55" s="18"/>
      <c r="AC55" s="18"/>
      <c r="AD55" s="18"/>
      <c r="AE55" s="18"/>
      <c r="AF55" s="18"/>
      <c r="AG55" s="18"/>
      <c r="AH55" s="18"/>
      <c r="AI55" s="18"/>
      <c r="AJ55" s="18"/>
    </row>
    <row r="56" spans="1:36" ht="15" customHeight="1">
      <c r="A56" s="13">
        <v>55</v>
      </c>
      <c r="C56" s="32" t="s">
        <v>760</v>
      </c>
      <c r="D56" s="14">
        <f ca="1">(INFO!F17*J11)/1000</f>
        <v>0</v>
      </c>
      <c r="E56" s="14">
        <f ca="1">(INFO!F19*K11)/60000</f>
        <v>0</v>
      </c>
      <c r="F56" s="88">
        <f t="shared" ca="1" si="0"/>
        <v>0</v>
      </c>
      <c r="G56" s="103">
        <f ca="1">IF(H11&gt;0,F11,0)*12/230</f>
        <v>0</v>
      </c>
      <c r="H56" s="103">
        <f ca="1">ROUND(G56*H11,0)</f>
        <v>0</v>
      </c>
      <c r="J56" s="585" t="s">
        <v>7</v>
      </c>
      <c r="K56" s="642">
        <f ca="1">(K54*3600)/1055</f>
        <v>0</v>
      </c>
      <c r="L56" s="632">
        <f ca="1">(L54*3600)/1055</f>
        <v>0</v>
      </c>
      <c r="M56" s="632">
        <f ca="1">(M54*3600)/1055</f>
        <v>0</v>
      </c>
      <c r="Q56" s="57"/>
      <c r="AA56" s="18"/>
      <c r="AB56" s="18"/>
      <c r="AC56" s="18"/>
      <c r="AD56" s="18"/>
      <c r="AE56" s="18"/>
      <c r="AF56" s="18"/>
      <c r="AG56" s="18"/>
      <c r="AH56" s="18"/>
      <c r="AI56" s="18"/>
      <c r="AJ56" s="18"/>
    </row>
    <row r="57" spans="1:36" ht="15" customHeight="1">
      <c r="A57" s="13">
        <v>56</v>
      </c>
      <c r="C57" s="45" t="s">
        <v>30</v>
      </c>
      <c r="D57" s="15">
        <f ca="1">(INFO!F17*J12)/1000</f>
        <v>0</v>
      </c>
      <c r="E57" s="15">
        <f ca="1">(INFO!F19*K12)/60000</f>
        <v>0</v>
      </c>
      <c r="F57" s="90">
        <f ca="1">SUM(D57:E57)</f>
        <v>0</v>
      </c>
      <c r="G57" s="99">
        <f ca="1">IF(H12&gt;0,F12,0)*12/230</f>
        <v>0</v>
      </c>
      <c r="H57" s="99">
        <f ca="1">ROUND(G57*H12,0)</f>
        <v>0</v>
      </c>
      <c r="J57" s="586"/>
      <c r="K57" s="643"/>
      <c r="L57" s="644"/>
      <c r="M57" s="644"/>
      <c r="Q57" s="57"/>
      <c r="AA57" s="18"/>
      <c r="AB57" s="18"/>
      <c r="AC57" s="18"/>
      <c r="AD57" s="18"/>
      <c r="AE57" s="18"/>
      <c r="AF57" s="18"/>
      <c r="AG57" s="18"/>
      <c r="AH57" s="18"/>
      <c r="AI57" s="18"/>
      <c r="AJ57" s="18"/>
    </row>
    <row r="58" spans="1:36" ht="15" customHeight="1">
      <c r="A58" s="13">
        <v>57</v>
      </c>
      <c r="C58" s="33" t="s">
        <v>512</v>
      </c>
      <c r="D58" s="14">
        <f ca="1">(INFO!F17*J14)/1000</f>
        <v>0</v>
      </c>
      <c r="E58" s="14">
        <f ca="1">(INFO!F19*K14)/60000</f>
        <v>0</v>
      </c>
      <c r="F58" s="88">
        <f t="shared" ca="1" si="0"/>
        <v>0</v>
      </c>
      <c r="G58" s="103">
        <f ca="1">IF(H14&gt;0,F14,0)*12/230</f>
        <v>0</v>
      </c>
      <c r="H58" s="103">
        <f ca="1">ROUND(G58*H14,0)</f>
        <v>0</v>
      </c>
      <c r="J58" s="616" t="s">
        <v>683</v>
      </c>
      <c r="K58" s="642">
        <f ca="1">(K54*3600)/4184</f>
        <v>0</v>
      </c>
      <c r="L58" s="642">
        <f ca="1">(L54*3600)/4184</f>
        <v>0</v>
      </c>
      <c r="M58" s="642">
        <f ca="1">(M54*3600)/4184</f>
        <v>0</v>
      </c>
      <c r="Q58" s="57"/>
      <c r="AA58" s="18"/>
      <c r="AB58" s="18"/>
      <c r="AC58" s="18"/>
      <c r="AD58" s="18"/>
      <c r="AE58" s="18"/>
      <c r="AF58" s="18"/>
      <c r="AG58" s="18"/>
      <c r="AH58" s="18"/>
      <c r="AI58" s="18"/>
      <c r="AJ58" s="18"/>
    </row>
    <row r="59" spans="1:36" ht="15" customHeight="1">
      <c r="A59" s="13">
        <v>58</v>
      </c>
      <c r="C59" s="34" t="s">
        <v>29</v>
      </c>
      <c r="D59" s="14">
        <f ca="1">(INFO!F17*J16)/1000</f>
        <v>0</v>
      </c>
      <c r="E59" s="14">
        <f ca="1">(INFO!F19*K16)/60000</f>
        <v>0</v>
      </c>
      <c r="F59" s="88">
        <f t="shared" ca="1" si="0"/>
        <v>0</v>
      </c>
      <c r="G59" s="103">
        <f ca="1">IF(H16&gt;0,Q16,0)</f>
        <v>0</v>
      </c>
      <c r="H59" s="103">
        <f ca="1">ROUND(G59*H16,0)</f>
        <v>0</v>
      </c>
      <c r="J59" s="616"/>
      <c r="K59" s="643"/>
      <c r="L59" s="643"/>
      <c r="M59" s="643"/>
      <c r="Q59" s="57"/>
      <c r="AA59" s="18"/>
      <c r="AB59" s="18"/>
      <c r="AC59" s="18"/>
      <c r="AD59" s="18"/>
      <c r="AE59" s="18"/>
      <c r="AF59" s="18"/>
      <c r="AG59" s="18"/>
      <c r="AH59" s="18"/>
      <c r="AI59" s="18"/>
      <c r="AJ59" s="18"/>
    </row>
    <row r="60" spans="1:36" ht="15" customHeight="1">
      <c r="A60" s="13">
        <v>59</v>
      </c>
      <c r="C60" s="34" t="s">
        <v>20</v>
      </c>
      <c r="D60" s="14">
        <f ca="1">(INFO!F17*J19)/1000</f>
        <v>0</v>
      </c>
      <c r="E60" s="14">
        <f ca="1">(INFO!F19*K19)/60000</f>
        <v>0</v>
      </c>
      <c r="F60" s="88">
        <f t="shared" ca="1" si="0"/>
        <v>0</v>
      </c>
      <c r="G60" s="103">
        <f ca="1">IF(H19&gt;0,Q19,0)</f>
        <v>0</v>
      </c>
      <c r="H60" s="103">
        <f ca="1">ROUND(G60*H19,0)</f>
        <v>0</v>
      </c>
      <c r="K60" s="21"/>
      <c r="L60" s="21"/>
      <c r="Q60" s="57"/>
      <c r="AA60" s="18"/>
      <c r="AB60" s="18"/>
      <c r="AC60" s="18"/>
      <c r="AD60" s="18"/>
      <c r="AE60" s="18"/>
      <c r="AF60" s="18"/>
      <c r="AG60" s="18"/>
      <c r="AH60" s="18"/>
      <c r="AI60" s="18"/>
      <c r="AJ60" s="18"/>
    </row>
    <row r="61" spans="1:36" ht="15" customHeight="1">
      <c r="A61" s="13">
        <v>60</v>
      </c>
      <c r="C61" s="45" t="s">
        <v>32</v>
      </c>
      <c r="D61" s="15">
        <f ca="1">(INFO!F17*(J17+J20))/1000</f>
        <v>0</v>
      </c>
      <c r="E61" s="15">
        <f ca="1">(INFO!F19*(K17+K20))/60000</f>
        <v>0</v>
      </c>
      <c r="F61" s="90">
        <f t="shared" ca="1" si="0"/>
        <v>0</v>
      </c>
      <c r="G61" s="99">
        <f ca="1">IF((H17+H20)&gt;0,F20,0)*12/230</f>
        <v>0</v>
      </c>
      <c r="H61" s="99">
        <f ca="1">ROUND((H17+H20)*G61,0)</f>
        <v>0</v>
      </c>
      <c r="I61" s="321"/>
      <c r="K61" s="21"/>
      <c r="L61" s="21"/>
      <c r="Q61" s="57"/>
      <c r="AA61" s="18"/>
      <c r="AB61" s="18"/>
      <c r="AC61" s="18"/>
      <c r="AD61" s="18"/>
      <c r="AE61" s="18"/>
      <c r="AF61" s="18"/>
      <c r="AG61" s="18"/>
      <c r="AH61" s="18"/>
      <c r="AI61" s="18"/>
      <c r="AJ61" s="18"/>
    </row>
    <row r="62" spans="1:36" ht="15" customHeight="1">
      <c r="A62" s="13">
        <v>61</v>
      </c>
      <c r="C62" s="33" t="s">
        <v>47</v>
      </c>
      <c r="D62" s="14">
        <f ca="1">(INFO!F17*J22)/1000</f>
        <v>0</v>
      </c>
      <c r="E62" s="14">
        <f ca="1">(INFO!F19*K22)/60000</f>
        <v>0</v>
      </c>
      <c r="F62" s="88">
        <f t="shared" ca="1" si="0"/>
        <v>0</v>
      </c>
      <c r="G62" s="103">
        <f ca="1">IF(H22&gt;0,F22,0)*12/230</f>
        <v>0</v>
      </c>
      <c r="H62" s="103">
        <f ca="1">ROUND(G62*H22,0)</f>
        <v>0</v>
      </c>
      <c r="K62" s="21"/>
      <c r="L62" s="21"/>
      <c r="Q62" s="57"/>
      <c r="AA62" s="18"/>
      <c r="AB62" s="18"/>
      <c r="AC62" s="18"/>
      <c r="AD62" s="18"/>
      <c r="AE62" s="18"/>
      <c r="AF62" s="18"/>
      <c r="AG62" s="18"/>
      <c r="AH62" s="18"/>
      <c r="AI62" s="18"/>
      <c r="AJ62" s="18"/>
    </row>
    <row r="63" spans="1:36" ht="15" customHeight="1">
      <c r="A63" s="13">
        <v>62</v>
      </c>
      <c r="C63" s="89" t="s">
        <v>81</v>
      </c>
      <c r="D63" s="15">
        <f ca="1">(INFO!F17*J23)/1000</f>
        <v>0</v>
      </c>
      <c r="E63" s="15">
        <f ca="1">(INFO!F19*K23)/60000</f>
        <v>0</v>
      </c>
      <c r="F63" s="90">
        <f t="shared" ca="1" si="0"/>
        <v>0</v>
      </c>
      <c r="G63" s="99">
        <f ca="1">IF(H23&gt;0,F23,0)*12/230</f>
        <v>0</v>
      </c>
      <c r="H63" s="99">
        <f ca="1">ROUND(G63*H23,0)</f>
        <v>0</v>
      </c>
      <c r="K63" s="21"/>
      <c r="L63" s="21"/>
      <c r="Q63" s="57"/>
      <c r="AA63" s="18"/>
      <c r="AB63" s="18"/>
      <c r="AC63" s="18"/>
      <c r="AD63" s="18"/>
      <c r="AE63" s="18"/>
      <c r="AF63" s="18"/>
      <c r="AG63" s="18"/>
      <c r="AH63" s="18"/>
      <c r="AI63" s="18"/>
      <c r="AJ63" s="18"/>
    </row>
    <row r="64" spans="1:36" ht="15" customHeight="1">
      <c r="A64" s="13">
        <v>63</v>
      </c>
      <c r="C64" s="89" t="s">
        <v>82</v>
      </c>
      <c r="D64" s="15">
        <f ca="1">(INFO!F17*J24)/1000</f>
        <v>0</v>
      </c>
      <c r="E64" s="15">
        <f ca="1">(INFO!F19*K24)/60000</f>
        <v>0</v>
      </c>
      <c r="F64" s="90">
        <f t="shared" ca="1" si="0"/>
        <v>0</v>
      </c>
      <c r="G64" s="99">
        <f ca="1">IF(H24&gt;0,F24,0)*12/230</f>
        <v>0</v>
      </c>
      <c r="H64" s="99">
        <f ca="1">ROUND(G64*H24,0)</f>
        <v>0</v>
      </c>
      <c r="K64" s="21"/>
      <c r="L64" s="21"/>
      <c r="Q64" s="57"/>
      <c r="AA64" s="18"/>
      <c r="AB64" s="18"/>
      <c r="AC64" s="18"/>
      <c r="AD64" s="18"/>
      <c r="AE64" s="18"/>
      <c r="AF64" s="18"/>
      <c r="AG64" s="18"/>
      <c r="AH64" s="18"/>
      <c r="AI64" s="18"/>
      <c r="AJ64" s="18"/>
    </row>
    <row r="65" spans="1:22" ht="15" customHeight="1">
      <c r="A65" s="13">
        <v>64</v>
      </c>
      <c r="C65" s="89" t="s">
        <v>79</v>
      </c>
      <c r="D65" s="15">
        <f ca="1">(INFO!F17*J25)/1000</f>
        <v>0</v>
      </c>
      <c r="E65" s="15">
        <f ca="1">(INFO!F19*K25)/60000</f>
        <v>0</v>
      </c>
      <c r="F65" s="90">
        <f t="shared" ca="1" si="0"/>
        <v>0</v>
      </c>
      <c r="G65" s="22"/>
      <c r="H65" s="99">
        <f ca="1">H25/230*1000</f>
        <v>0</v>
      </c>
      <c r="K65" s="21"/>
      <c r="L65" s="21"/>
      <c r="Q65" s="57"/>
      <c r="U65" s="20"/>
      <c r="V65" s="20"/>
    </row>
    <row r="66" spans="1:22" ht="15" customHeight="1">
      <c r="A66" s="13">
        <v>65</v>
      </c>
      <c r="C66" s="33" t="s">
        <v>509</v>
      </c>
      <c r="D66" s="14">
        <f ca="1">(INFO!F17*J26)/1000</f>
        <v>0</v>
      </c>
      <c r="E66" s="14">
        <f ca="1">(INFO!F19*K26)/60000</f>
        <v>0</v>
      </c>
      <c r="F66" s="88">
        <f t="shared" ca="1" si="0"/>
        <v>0</v>
      </c>
      <c r="G66" s="103">
        <f ca="1">IF(H26&gt;0,F26,0)*12/230</f>
        <v>0</v>
      </c>
      <c r="H66" s="103">
        <f ca="1">ROUND(G66*H26,0)</f>
        <v>0</v>
      </c>
      <c r="K66" s="21"/>
      <c r="L66" s="21"/>
      <c r="Q66" s="57"/>
      <c r="U66" s="20"/>
      <c r="V66" s="20"/>
    </row>
    <row r="67" spans="1:22" ht="15" customHeight="1">
      <c r="A67" s="13">
        <v>66</v>
      </c>
      <c r="C67" s="33" t="s">
        <v>510</v>
      </c>
      <c r="D67" s="14">
        <f ca="1">(INFO!F17*J27)/1000</f>
        <v>0</v>
      </c>
      <c r="E67" s="14">
        <f ca="1">(INFO!F19*K27)/60000</f>
        <v>0</v>
      </c>
      <c r="F67" s="88">
        <f t="shared" ca="1" si="0"/>
        <v>0</v>
      </c>
      <c r="G67" s="103">
        <f ca="1">IF(H27&gt;0,F27,0)*12/230</f>
        <v>0</v>
      </c>
      <c r="H67" s="103">
        <f ca="1">ROUND(G67*H27,0)</f>
        <v>0</v>
      </c>
      <c r="K67" s="21"/>
      <c r="L67" s="21"/>
      <c r="Q67" s="57"/>
      <c r="U67" s="20"/>
      <c r="V67" s="20"/>
    </row>
    <row r="68" spans="1:22" ht="15" customHeight="1">
      <c r="A68" s="13">
        <v>67</v>
      </c>
      <c r="C68" s="33" t="s">
        <v>511</v>
      </c>
      <c r="D68" s="14">
        <f ca="1">(INFO!F17*J28)/1000</f>
        <v>0</v>
      </c>
      <c r="E68" s="14">
        <f ca="1">(INFO!F19*K28)/60000</f>
        <v>0</v>
      </c>
      <c r="F68" s="88">
        <f t="shared" ca="1" si="0"/>
        <v>0</v>
      </c>
      <c r="G68" s="103">
        <f ca="1">IF(H28&gt;0,F28,0)*12/230</f>
        <v>0</v>
      </c>
      <c r="H68" s="103">
        <f ca="1">ROUND(G68*H28,0)</f>
        <v>0</v>
      </c>
      <c r="K68" s="21"/>
      <c r="L68" s="21"/>
      <c r="Q68" s="57"/>
      <c r="U68" s="20"/>
      <c r="V68" s="20"/>
    </row>
    <row r="69" spans="1:22" ht="15" customHeight="1">
      <c r="A69" s="13">
        <v>68</v>
      </c>
      <c r="C69" s="324" t="s">
        <v>713</v>
      </c>
      <c r="D69" s="15"/>
      <c r="E69" s="15"/>
      <c r="F69" s="90"/>
      <c r="G69" s="99"/>
      <c r="H69" s="304">
        <f ca="1">IF(H7=0,0,IF(H45=0,0,ROUND(1.06*(SUM(H52:H68))+190,0)))</f>
        <v>0</v>
      </c>
      <c r="I69" s="18" t="s">
        <v>804</v>
      </c>
      <c r="K69" s="21"/>
      <c r="L69" s="21"/>
      <c r="Q69" s="57"/>
      <c r="V69" s="20"/>
    </row>
    <row r="70" spans="1:22" ht="15" customHeight="1">
      <c r="A70" s="13">
        <v>69</v>
      </c>
      <c r="C70" s="34" t="s">
        <v>22</v>
      </c>
      <c r="D70" s="14">
        <f ca="1">(INFO!F17*(J30+J31))/1000</f>
        <v>0</v>
      </c>
      <c r="E70" s="14">
        <f ca="1">(INFO!F19*(K30+K31))/60000</f>
        <v>0</v>
      </c>
      <c r="F70" s="88">
        <f ca="1">SUM(D70:E70)</f>
        <v>0</v>
      </c>
      <c r="G70" s="103">
        <f ca="1">IF(H30+H31&gt;0,F30,0)*12/230</f>
        <v>0</v>
      </c>
      <c r="H70" s="103">
        <f ca="1">ROUND(G70*(H30+H31),0)</f>
        <v>0</v>
      </c>
      <c r="K70" s="21"/>
      <c r="L70" s="21"/>
      <c r="Q70" s="57"/>
      <c r="S70" s="20"/>
      <c r="T70" s="20"/>
      <c r="U70" s="20"/>
      <c r="V70" s="20"/>
    </row>
    <row r="71" spans="1:22" ht="15" customHeight="1">
      <c r="A71" s="13">
        <v>70</v>
      </c>
      <c r="C71" s="34" t="s">
        <v>23</v>
      </c>
      <c r="D71" s="14">
        <f ca="1">(INFO!F17*J32)/1000</f>
        <v>0</v>
      </c>
      <c r="E71" s="14">
        <f ca="1">(INFO!F19*K32)/60000</f>
        <v>0</v>
      </c>
      <c r="F71" s="88">
        <f ca="1">SUM(D71:E71)</f>
        <v>0</v>
      </c>
      <c r="G71" s="103">
        <f ca="1">IF(H30+H31&gt;0,F32*10,0)*12/230</f>
        <v>0</v>
      </c>
      <c r="H71" s="103">
        <f ca="1">ROUND(G71*H32,0)</f>
        <v>0</v>
      </c>
      <c r="K71" s="21"/>
      <c r="L71" s="28"/>
      <c r="Q71" s="57"/>
      <c r="S71" s="20"/>
      <c r="T71" s="35"/>
      <c r="U71" s="35"/>
      <c r="V71" s="20"/>
    </row>
    <row r="72" spans="1:22" ht="15" customHeight="1">
      <c r="A72" s="13">
        <v>71</v>
      </c>
      <c r="C72" s="45" t="s">
        <v>80</v>
      </c>
      <c r="D72" s="15">
        <f ca="1">(INFO!F17*J33)/1000</f>
        <v>0</v>
      </c>
      <c r="E72" s="15">
        <f ca="1">(INFO!F19*K33)/60000</f>
        <v>0</v>
      </c>
      <c r="F72" s="90">
        <f ca="1">SUM(D72:E72)</f>
        <v>0</v>
      </c>
      <c r="G72" s="99">
        <f ca="1">IF(H30+H31&gt;0,F33,0)*12/230</f>
        <v>0</v>
      </c>
      <c r="H72" s="99">
        <f ca="1">ROUND(G72*H33,0)</f>
        <v>0</v>
      </c>
      <c r="K72" s="21"/>
      <c r="L72" s="21"/>
      <c r="M72" s="21"/>
      <c r="N72" s="21"/>
      <c r="O72" s="28"/>
      <c r="Q72" s="57"/>
      <c r="S72" s="20"/>
      <c r="T72" s="35"/>
      <c r="U72" s="35"/>
      <c r="V72" s="20"/>
    </row>
    <row r="73" spans="1:22" ht="15" customHeight="1">
      <c r="A73" s="13">
        <v>72</v>
      </c>
      <c r="C73" s="45" t="s">
        <v>33</v>
      </c>
      <c r="D73" s="15">
        <f ca="1">(INFO!F17*J34)/1000</f>
        <v>0</v>
      </c>
      <c r="E73" s="15">
        <f ca="1">(INFO!F19*K34)/60000</f>
        <v>0</v>
      </c>
      <c r="F73" s="90">
        <f ca="1">SUM(D73:E73)</f>
        <v>0</v>
      </c>
      <c r="G73" s="99">
        <f ca="1">IF(H30+H31&gt;0,F34,0)*12/230</f>
        <v>0</v>
      </c>
      <c r="H73" s="99">
        <f ca="1">ROUND(G73*H34,0)</f>
        <v>0</v>
      </c>
      <c r="K73" s="21"/>
      <c r="O73" s="20"/>
      <c r="Q73" s="57"/>
      <c r="S73" s="20"/>
      <c r="T73" s="36"/>
      <c r="U73" s="36"/>
      <c r="V73" s="20"/>
    </row>
    <row r="74" spans="1:22" ht="15" customHeight="1">
      <c r="A74" s="13">
        <v>73</v>
      </c>
      <c r="C74" s="324" t="s">
        <v>714</v>
      </c>
      <c r="D74" s="15"/>
      <c r="E74" s="15"/>
      <c r="F74" s="90"/>
      <c r="G74" s="99"/>
      <c r="H74" s="17">
        <f ca="1">IF(H45=0,0,ROUND(1.06*(SUM(H70:H73)),0))</f>
        <v>0</v>
      </c>
      <c r="I74" s="18" t="s">
        <v>805</v>
      </c>
      <c r="Q74" s="57"/>
      <c r="S74" s="20"/>
      <c r="T74" s="26"/>
      <c r="U74" s="26"/>
      <c r="V74" s="20"/>
    </row>
    <row r="75" spans="1:22" ht="15" customHeight="1">
      <c r="A75" s="13">
        <v>74</v>
      </c>
      <c r="C75" s="34" t="s">
        <v>721</v>
      </c>
      <c r="D75" s="14">
        <f ca="1">(INFO!F17*J36)/1000</f>
        <v>0</v>
      </c>
      <c r="E75" s="14">
        <f ca="1">(INFO!F19*K36)/60000</f>
        <v>0</v>
      </c>
      <c r="F75" s="88">
        <f ca="1">SUM(D75:E75)</f>
        <v>0</v>
      </c>
      <c r="G75" s="103">
        <f ca="1">IF(H36&gt;0,F36,0)*12/230</f>
        <v>0</v>
      </c>
      <c r="H75" s="103">
        <f ca="1">ROUND(G75*H36,0)</f>
        <v>0</v>
      </c>
      <c r="Q75" s="57"/>
      <c r="S75" s="20"/>
      <c r="T75" s="26"/>
      <c r="U75" s="26"/>
      <c r="V75" s="20"/>
    </row>
    <row r="76" spans="1:22" ht="15" customHeight="1">
      <c r="A76" s="13">
        <v>75</v>
      </c>
      <c r="C76" s="381" t="s">
        <v>752</v>
      </c>
      <c r="D76" s="14">
        <f ca="1">(INFO!F17*J38)/1000</f>
        <v>0</v>
      </c>
      <c r="E76" s="14">
        <f ca="1">(INFO!F19*K38)/60000</f>
        <v>0</v>
      </c>
      <c r="F76" s="88">
        <f t="shared" ref="F76:F77" ca="1" si="1">SUM(D76:E76)</f>
        <v>0</v>
      </c>
      <c r="G76" s="103">
        <f ca="1">IF(H38&gt;0,F38,0)*12/230</f>
        <v>0</v>
      </c>
      <c r="H76" s="103">
        <f ca="1">ROUND(G76*H38,0)</f>
        <v>0</v>
      </c>
      <c r="Q76" s="57"/>
      <c r="S76" s="20"/>
      <c r="T76" s="26"/>
      <c r="U76" s="26"/>
      <c r="V76" s="20"/>
    </row>
    <row r="77" spans="1:22" ht="15" customHeight="1">
      <c r="A77" s="13">
        <v>76</v>
      </c>
      <c r="C77" s="381" t="s">
        <v>761</v>
      </c>
      <c r="D77" s="14">
        <f ca="1">(INFO!F17*J40)/1000</f>
        <v>0</v>
      </c>
      <c r="E77" s="14">
        <f ca="1">(INFO!F19*K40)/60000</f>
        <v>0</v>
      </c>
      <c r="F77" s="88">
        <f t="shared" ca="1" si="1"/>
        <v>0</v>
      </c>
      <c r="G77" s="103">
        <f ca="1">IF(H40&gt;0,F40,0)*12/230</f>
        <v>0</v>
      </c>
      <c r="H77" s="103">
        <f ca="1">ROUND(G77*H40,0)</f>
        <v>0</v>
      </c>
      <c r="Q77" s="57"/>
      <c r="S77" s="20"/>
      <c r="T77" s="26"/>
      <c r="U77" s="26"/>
      <c r="V77" s="20"/>
    </row>
    <row r="78" spans="1:22" ht="15" customHeight="1">
      <c r="A78" s="13">
        <v>77</v>
      </c>
      <c r="C78" s="37" t="s">
        <v>25</v>
      </c>
      <c r="D78" s="16">
        <f ca="1">SUM(D52:D77)</f>
        <v>0</v>
      </c>
      <c r="E78" s="16">
        <f ca="1">SUM(E52:E77)</f>
        <v>0</v>
      </c>
      <c r="F78" s="93">
        <f ca="1">IF(H45=0,0,SUM(F52:F77))</f>
        <v>0</v>
      </c>
      <c r="G78" s="23"/>
      <c r="H78" s="304">
        <f ca="1">IF(H45=0,0,(SUM(H69,H74:H77)))</f>
        <v>0</v>
      </c>
      <c r="Q78" s="57"/>
      <c r="S78" s="20"/>
      <c r="T78" s="36"/>
      <c r="U78" s="36"/>
      <c r="V78" s="20"/>
    </row>
    <row r="79" spans="1:22" ht="15" customHeight="1">
      <c r="A79" s="13">
        <v>78</v>
      </c>
      <c r="Q79" s="57"/>
      <c r="S79" s="20"/>
      <c r="T79" s="10"/>
      <c r="U79" s="10"/>
      <c r="V79" s="20"/>
    </row>
    <row r="80" spans="1:22" ht="15" customHeight="1">
      <c r="A80" s="13">
        <v>79</v>
      </c>
      <c r="F80" s="21"/>
      <c r="G80" s="21"/>
      <c r="H80" s="21"/>
      <c r="R80" s="40"/>
      <c r="S80" s="20"/>
      <c r="T80" s="10"/>
      <c r="U80" s="10"/>
      <c r="V80" s="20"/>
    </row>
    <row r="81" spans="1:36" ht="15" customHeight="1">
      <c r="A81" s="13">
        <v>80</v>
      </c>
      <c r="F81" s="21"/>
      <c r="G81" s="21"/>
      <c r="H81" s="21"/>
      <c r="R81" s="40"/>
      <c r="S81" s="20"/>
      <c r="T81" s="10"/>
      <c r="U81" s="10"/>
      <c r="V81" s="20"/>
    </row>
    <row r="82" spans="1:36" ht="15" customHeight="1">
      <c r="A82" s="13">
        <v>81</v>
      </c>
      <c r="R82" s="40"/>
      <c r="S82" s="20"/>
      <c r="T82" s="10"/>
      <c r="U82" s="10"/>
      <c r="V82" s="20"/>
    </row>
    <row r="83" spans="1:36" ht="15" customHeight="1">
      <c r="A83" s="13">
        <v>82</v>
      </c>
      <c r="R83" s="40"/>
      <c r="S83" s="20"/>
      <c r="T83" s="10"/>
      <c r="U83" s="10"/>
      <c r="V83" s="20"/>
    </row>
    <row r="84" spans="1:36" ht="15" customHeight="1">
      <c r="A84" s="13">
        <v>83</v>
      </c>
      <c r="R84" s="40"/>
      <c r="S84" s="20"/>
      <c r="T84" s="10"/>
      <c r="U84" s="10"/>
      <c r="V84" s="20"/>
    </row>
    <row r="85" spans="1:36" ht="15" customHeight="1">
      <c r="A85" s="13">
        <v>84</v>
      </c>
      <c r="R85" s="40"/>
      <c r="S85" s="20"/>
      <c r="T85" s="10"/>
      <c r="U85" s="10"/>
      <c r="V85" s="20"/>
    </row>
    <row r="86" spans="1:36" ht="15" customHeight="1">
      <c r="A86" s="13">
        <v>85</v>
      </c>
      <c r="R86" s="40"/>
      <c r="S86" s="20"/>
      <c r="T86" s="20"/>
      <c r="U86" s="20"/>
      <c r="V86" s="20"/>
    </row>
    <row r="87" spans="1:36" ht="15" customHeight="1">
      <c r="A87" s="13">
        <v>86</v>
      </c>
      <c r="R87" s="40"/>
      <c r="S87" s="20"/>
      <c r="T87" s="20"/>
      <c r="U87" s="20"/>
      <c r="V87" s="20"/>
    </row>
    <row r="88" spans="1:36" ht="15" customHeight="1">
      <c r="A88" s="13">
        <v>87</v>
      </c>
      <c r="AJ88" s="18"/>
    </row>
    <row r="89" spans="1:36" ht="15" customHeight="1">
      <c r="A89" s="13">
        <v>88</v>
      </c>
      <c r="AJ89" s="18"/>
    </row>
    <row r="90" spans="1:36" ht="15" customHeight="1">
      <c r="A90" s="13">
        <v>89</v>
      </c>
      <c r="AJ90" s="18"/>
    </row>
    <row r="91" spans="1:36" ht="15" customHeight="1">
      <c r="A91" s="13">
        <v>90</v>
      </c>
      <c r="AJ91" s="18"/>
    </row>
    <row r="92" spans="1:36" ht="15" customHeight="1">
      <c r="A92" s="13">
        <v>91</v>
      </c>
      <c r="AJ92" s="18"/>
    </row>
    <row r="93" spans="1:36" ht="15" customHeight="1">
      <c r="A93" s="13">
        <v>92</v>
      </c>
      <c r="AJ93" s="18"/>
    </row>
    <row r="94" spans="1:36" ht="15">
      <c r="A94" s="13">
        <v>93</v>
      </c>
      <c r="AJ94" s="18"/>
    </row>
    <row r="95" spans="1:36" ht="15">
      <c r="A95" s="13">
        <v>94</v>
      </c>
      <c r="AJ95" s="18"/>
    </row>
    <row r="96" spans="1:36" ht="15">
      <c r="A96" s="13">
        <v>95</v>
      </c>
      <c r="AJ96" s="18"/>
    </row>
    <row r="97" spans="1:36" ht="15">
      <c r="A97" s="13">
        <v>96</v>
      </c>
      <c r="AJ97" s="18"/>
    </row>
    <row r="98" spans="1:36" ht="15">
      <c r="A98" s="13">
        <v>97</v>
      </c>
      <c r="AJ98" s="18"/>
    </row>
    <row r="99" spans="1:36" ht="15">
      <c r="A99" s="13">
        <v>98</v>
      </c>
      <c r="AJ99" s="18"/>
    </row>
    <row r="100" spans="1:36" ht="15">
      <c r="A100" s="13">
        <v>99</v>
      </c>
      <c r="AJ100" s="18"/>
    </row>
    <row r="101" spans="1:36" ht="15">
      <c r="A101" s="13">
        <v>100</v>
      </c>
      <c r="AJ101" s="18"/>
    </row>
    <row r="102" spans="1:36" ht="15">
      <c r="A102" s="13">
        <v>101</v>
      </c>
      <c r="AJ102" s="18"/>
    </row>
    <row r="103" spans="1:36" ht="15">
      <c r="A103" s="13">
        <v>102</v>
      </c>
      <c r="AJ103" s="18"/>
    </row>
    <row r="104" spans="1:36" ht="15">
      <c r="A104" s="13">
        <v>103</v>
      </c>
      <c r="AJ104" s="18"/>
    </row>
    <row r="105" spans="1:36" ht="15">
      <c r="A105" s="13">
        <v>104</v>
      </c>
      <c r="AJ105" s="18"/>
    </row>
    <row r="106" spans="1:36" ht="15">
      <c r="A106" s="13">
        <v>105</v>
      </c>
      <c r="AJ106" s="18"/>
    </row>
    <row r="107" spans="1:36" ht="15">
      <c r="A107" s="13">
        <v>106</v>
      </c>
      <c r="AJ107" s="18"/>
    </row>
    <row r="108" spans="1:36" ht="15">
      <c r="A108" s="13">
        <v>107</v>
      </c>
      <c r="AJ108" s="18"/>
    </row>
    <row r="109" spans="1:36" ht="15">
      <c r="A109" s="13">
        <v>108</v>
      </c>
      <c r="AJ109" s="18"/>
    </row>
    <row r="110" spans="1:36" ht="15">
      <c r="A110" s="13">
        <v>109</v>
      </c>
      <c r="AJ110" s="18"/>
    </row>
    <row r="111" spans="1:36" ht="15">
      <c r="A111" s="13">
        <v>110</v>
      </c>
      <c r="AJ111" s="18"/>
    </row>
    <row r="112" spans="1:36" ht="15">
      <c r="A112" s="13">
        <v>111</v>
      </c>
      <c r="AJ112" s="18"/>
    </row>
    <row r="113" spans="1:36" ht="15">
      <c r="A113" s="13">
        <v>112</v>
      </c>
      <c r="AJ113" s="18"/>
    </row>
    <row r="114" spans="1:36" ht="15">
      <c r="A114" s="13">
        <v>113</v>
      </c>
      <c r="AJ114" s="18"/>
    </row>
    <row r="115" spans="1:36" ht="15">
      <c r="A115" s="13">
        <v>114</v>
      </c>
      <c r="AJ115" s="18"/>
    </row>
    <row r="116" spans="1:36" ht="15">
      <c r="A116" s="13">
        <v>115</v>
      </c>
      <c r="AJ116" s="18"/>
    </row>
    <row r="117" spans="1:36" ht="15">
      <c r="A117" s="13">
        <v>116</v>
      </c>
      <c r="AJ117" s="18"/>
    </row>
    <row r="118" spans="1:36" ht="15">
      <c r="A118" s="13">
        <v>117</v>
      </c>
      <c r="AJ118" s="18"/>
    </row>
    <row r="119" spans="1:36" ht="15">
      <c r="A119" s="13">
        <v>118</v>
      </c>
      <c r="AJ119" s="18"/>
    </row>
    <row r="120" spans="1:36" ht="15">
      <c r="A120" s="13">
        <v>119</v>
      </c>
      <c r="AJ120" s="18"/>
    </row>
    <row r="121" spans="1:36" ht="15">
      <c r="A121" s="13">
        <v>120</v>
      </c>
      <c r="AJ121" s="18"/>
    </row>
    <row r="122" spans="1:36" ht="15">
      <c r="A122" s="13">
        <v>121</v>
      </c>
      <c r="AJ122" s="18"/>
    </row>
    <row r="123" spans="1:36" ht="15">
      <c r="A123" s="13">
        <v>122</v>
      </c>
      <c r="AA123" s="18"/>
      <c r="AJ123" s="18"/>
    </row>
    <row r="124" spans="1:36" ht="15">
      <c r="A124" s="13">
        <v>123</v>
      </c>
      <c r="AA124" s="25"/>
    </row>
    <row r="125" spans="1:36" ht="15">
      <c r="A125" s="13">
        <v>124</v>
      </c>
      <c r="AA125" s="25"/>
    </row>
    <row r="126" spans="1:36" ht="15">
      <c r="A126" s="13">
        <v>125</v>
      </c>
      <c r="AA126" s="25"/>
    </row>
    <row r="127" spans="1:36" ht="15">
      <c r="A127" s="13">
        <v>126</v>
      </c>
      <c r="AA127" s="25"/>
    </row>
    <row r="128" spans="1:36" ht="15">
      <c r="A128" s="13">
        <v>127</v>
      </c>
      <c r="AA128" s="25"/>
    </row>
    <row r="129" spans="1:27" ht="15">
      <c r="A129" s="13">
        <v>128</v>
      </c>
      <c r="AA129" s="25"/>
    </row>
    <row r="130" spans="1:27" ht="15">
      <c r="A130" s="13">
        <v>129</v>
      </c>
      <c r="AA130" s="25"/>
    </row>
    <row r="131" spans="1:27" ht="15">
      <c r="A131" s="13">
        <v>130</v>
      </c>
      <c r="AA131" s="25"/>
    </row>
    <row r="132" spans="1:27" ht="15">
      <c r="A132" s="13">
        <v>131</v>
      </c>
      <c r="AA132" s="25"/>
    </row>
    <row r="133" spans="1:27" ht="15">
      <c r="A133" s="13">
        <v>132</v>
      </c>
      <c r="AA133" s="25"/>
    </row>
    <row r="134" spans="1:27" ht="15">
      <c r="A134" s="13">
        <v>133</v>
      </c>
      <c r="AA134" s="25"/>
    </row>
    <row r="135" spans="1:27" ht="15">
      <c r="A135" s="13">
        <v>134</v>
      </c>
      <c r="AA135" s="25"/>
    </row>
    <row r="136" spans="1:27" ht="15">
      <c r="A136" s="13">
        <v>135</v>
      </c>
      <c r="AA136" s="25"/>
    </row>
    <row r="137" spans="1:27" ht="15">
      <c r="A137" s="13">
        <v>136</v>
      </c>
      <c r="AA137" s="25"/>
    </row>
    <row r="138" spans="1:27" ht="15">
      <c r="A138" s="13">
        <v>137</v>
      </c>
      <c r="AA138" s="25"/>
    </row>
    <row r="139" spans="1:27" ht="15">
      <c r="A139" s="13">
        <v>138</v>
      </c>
      <c r="AA139" s="25"/>
    </row>
    <row r="140" spans="1:27" ht="15">
      <c r="A140" s="13">
        <v>139</v>
      </c>
      <c r="AA140" s="25"/>
    </row>
    <row r="141" spans="1:27" ht="15">
      <c r="A141" s="13">
        <v>140</v>
      </c>
      <c r="AA141" s="25"/>
    </row>
    <row r="142" spans="1:27" ht="15">
      <c r="A142" s="13">
        <v>141</v>
      </c>
      <c r="AA142" s="25"/>
    </row>
    <row r="143" spans="1:27" ht="15">
      <c r="A143" s="13">
        <v>142</v>
      </c>
      <c r="AA143" s="25"/>
    </row>
    <row r="144" spans="1:27" ht="15">
      <c r="A144" s="13">
        <v>143</v>
      </c>
      <c r="AA144" s="25"/>
    </row>
    <row r="145" spans="1:27" ht="15">
      <c r="A145" s="13">
        <v>144</v>
      </c>
      <c r="AA145" s="25"/>
    </row>
    <row r="146" spans="1:27" ht="15">
      <c r="A146" s="13">
        <v>145</v>
      </c>
      <c r="AA146" s="25"/>
    </row>
    <row r="147" spans="1:27" ht="15">
      <c r="A147" s="13">
        <v>146</v>
      </c>
      <c r="AA147" s="25"/>
    </row>
    <row r="148" spans="1:27" ht="15">
      <c r="A148" s="13">
        <v>147</v>
      </c>
      <c r="Z148" s="13"/>
      <c r="AA148" s="25"/>
    </row>
    <row r="149" spans="1:27" ht="15">
      <c r="A149" s="13">
        <v>148</v>
      </c>
      <c r="AA149" s="25"/>
    </row>
    <row r="150" spans="1:27" ht="15">
      <c r="A150" s="13">
        <v>149</v>
      </c>
      <c r="AA150" s="25"/>
    </row>
    <row r="151" spans="1:27" ht="15">
      <c r="A151" s="13">
        <v>150</v>
      </c>
      <c r="AA151" s="25"/>
    </row>
    <row r="152" spans="1:27" ht="15">
      <c r="A152" s="13">
        <v>151</v>
      </c>
      <c r="AA152" s="25"/>
    </row>
    <row r="153" spans="1:27" ht="15">
      <c r="A153" s="13">
        <v>152</v>
      </c>
      <c r="AA153" s="25"/>
    </row>
    <row r="154" spans="1:27" ht="15">
      <c r="A154" s="13">
        <v>153</v>
      </c>
      <c r="AA154" s="25"/>
    </row>
    <row r="155" spans="1:27" ht="15">
      <c r="A155" s="13">
        <v>154</v>
      </c>
    </row>
    <row r="156" spans="1:27" ht="15">
      <c r="A156" s="13">
        <v>155</v>
      </c>
    </row>
    <row r="157" spans="1:27" ht="15">
      <c r="A157" s="13">
        <v>156</v>
      </c>
    </row>
    <row r="158" spans="1:27" ht="15">
      <c r="A158" s="13">
        <v>157</v>
      </c>
    </row>
    <row r="159" spans="1:27" ht="15">
      <c r="A159" s="13">
        <v>158</v>
      </c>
    </row>
    <row r="160" spans="1:27" ht="15">
      <c r="A160" s="13">
        <v>159</v>
      </c>
    </row>
    <row r="161" spans="1:1" ht="15">
      <c r="A161" s="13">
        <v>160</v>
      </c>
    </row>
    <row r="162" spans="1:1" ht="15">
      <c r="A162" s="13">
        <v>161</v>
      </c>
    </row>
    <row r="163" spans="1:1" ht="15">
      <c r="A163" s="13">
        <v>162</v>
      </c>
    </row>
    <row r="164" spans="1:1" ht="15">
      <c r="A164" s="13">
        <v>163</v>
      </c>
    </row>
    <row r="165" spans="1:1" ht="15">
      <c r="A165" s="13">
        <v>164</v>
      </c>
    </row>
    <row r="166" spans="1:1" ht="15">
      <c r="A166" s="13">
        <v>165</v>
      </c>
    </row>
    <row r="167" spans="1:1" ht="15">
      <c r="A167" s="13">
        <v>166</v>
      </c>
    </row>
    <row r="168" spans="1:1" ht="15">
      <c r="A168" s="13">
        <v>167</v>
      </c>
    </row>
    <row r="169" spans="1:1" ht="15">
      <c r="A169" s="13">
        <v>168</v>
      </c>
    </row>
    <row r="170" spans="1:1" ht="15">
      <c r="A170" s="13">
        <v>169</v>
      </c>
    </row>
    <row r="171" spans="1:1" ht="15">
      <c r="A171" s="13">
        <v>170</v>
      </c>
    </row>
    <row r="172" spans="1:1" ht="15">
      <c r="A172" s="13">
        <v>171</v>
      </c>
    </row>
    <row r="173" spans="1:1" ht="15">
      <c r="A173" s="13">
        <v>172</v>
      </c>
    </row>
    <row r="174" spans="1:1" ht="15">
      <c r="A174" s="13">
        <v>173</v>
      </c>
    </row>
    <row r="175" spans="1:1" ht="15">
      <c r="A175" s="13">
        <v>174</v>
      </c>
    </row>
    <row r="176" spans="1:1" ht="15">
      <c r="A176" s="13">
        <v>175</v>
      </c>
    </row>
    <row r="177" spans="1:1" ht="15">
      <c r="A177" s="13">
        <v>176</v>
      </c>
    </row>
    <row r="178" spans="1:1" ht="15">
      <c r="A178" s="13">
        <v>177</v>
      </c>
    </row>
    <row r="179" spans="1:1" ht="15">
      <c r="A179" s="13">
        <v>178</v>
      </c>
    </row>
    <row r="180" spans="1:1" ht="15">
      <c r="A180" s="13">
        <v>179</v>
      </c>
    </row>
    <row r="181" spans="1:1" ht="15">
      <c r="A181" s="13">
        <v>180</v>
      </c>
    </row>
    <row r="182" spans="1:1" ht="15">
      <c r="A182" s="13">
        <v>181</v>
      </c>
    </row>
    <row r="183" spans="1:1" ht="15">
      <c r="A183" s="13">
        <v>182</v>
      </c>
    </row>
    <row r="184" spans="1:1" ht="15">
      <c r="A184" s="13">
        <v>183</v>
      </c>
    </row>
    <row r="185" spans="1:1" ht="15">
      <c r="A185" s="13">
        <v>184</v>
      </c>
    </row>
    <row r="186" spans="1:1" ht="15">
      <c r="A186" s="13">
        <v>185</v>
      </c>
    </row>
    <row r="187" spans="1:1" ht="15">
      <c r="A187" s="13">
        <v>186</v>
      </c>
    </row>
    <row r="188" spans="1:1" ht="15">
      <c r="A188" s="13">
        <v>187</v>
      </c>
    </row>
    <row r="189" spans="1:1" ht="15">
      <c r="A189" s="13">
        <v>188</v>
      </c>
    </row>
    <row r="190" spans="1:1" ht="15">
      <c r="A190" s="13">
        <v>189</v>
      </c>
    </row>
    <row r="191" spans="1:1" ht="15">
      <c r="A191" s="13">
        <v>190</v>
      </c>
    </row>
    <row r="192" spans="1:1" ht="15">
      <c r="A192" s="13">
        <v>191</v>
      </c>
    </row>
    <row r="193" spans="1:1" ht="15">
      <c r="A193" s="13">
        <v>192</v>
      </c>
    </row>
    <row r="194" spans="1:1" ht="15">
      <c r="A194" s="13">
        <v>193</v>
      </c>
    </row>
    <row r="195" spans="1:1" ht="15">
      <c r="A195" s="13">
        <v>194</v>
      </c>
    </row>
    <row r="196" spans="1:1" ht="15">
      <c r="A196" s="13">
        <v>195</v>
      </c>
    </row>
    <row r="197" spans="1:1" ht="15">
      <c r="A197" s="13">
        <v>196</v>
      </c>
    </row>
    <row r="198" spans="1:1" ht="15">
      <c r="A198" s="13">
        <v>197</v>
      </c>
    </row>
    <row r="199" spans="1:1" ht="15">
      <c r="A199" s="13">
        <v>198</v>
      </c>
    </row>
    <row r="200" spans="1:1" ht="15">
      <c r="A200" s="13">
        <v>199</v>
      </c>
    </row>
    <row r="201" spans="1:1" ht="15">
      <c r="A201" s="13">
        <v>200</v>
      </c>
    </row>
    <row r="202" spans="1:1" ht="15">
      <c r="A202" s="13">
        <v>201</v>
      </c>
    </row>
    <row r="203" spans="1:1" ht="15">
      <c r="A203" s="13">
        <v>202</v>
      </c>
    </row>
    <row r="204" spans="1:1" ht="15">
      <c r="A204" s="13">
        <v>203</v>
      </c>
    </row>
    <row r="205" spans="1:1" ht="15">
      <c r="A205" s="13">
        <v>204</v>
      </c>
    </row>
    <row r="206" spans="1:1" ht="15">
      <c r="A206" s="13">
        <v>205</v>
      </c>
    </row>
    <row r="207" spans="1:1" ht="15">
      <c r="A207" s="13">
        <v>206</v>
      </c>
    </row>
    <row r="208" spans="1:1" ht="15">
      <c r="A208" s="13">
        <v>207</v>
      </c>
    </row>
    <row r="209" spans="1:1" ht="15">
      <c r="A209" s="13">
        <v>208</v>
      </c>
    </row>
    <row r="210" spans="1:1" ht="15">
      <c r="A210" s="13">
        <v>209</v>
      </c>
    </row>
    <row r="211" spans="1:1" ht="15">
      <c r="A211" s="13">
        <v>210</v>
      </c>
    </row>
    <row r="212" spans="1:1" ht="15">
      <c r="A212" s="13">
        <v>211</v>
      </c>
    </row>
    <row r="213" spans="1:1" ht="15">
      <c r="A213" s="13">
        <v>212</v>
      </c>
    </row>
    <row r="214" spans="1:1" ht="15">
      <c r="A214" s="13">
        <v>213</v>
      </c>
    </row>
    <row r="215" spans="1:1" ht="15">
      <c r="A215" s="13">
        <v>214</v>
      </c>
    </row>
    <row r="216" spans="1:1" ht="15">
      <c r="A216" s="13">
        <v>215</v>
      </c>
    </row>
    <row r="217" spans="1:1" ht="15">
      <c r="A217" s="13">
        <v>216</v>
      </c>
    </row>
    <row r="218" spans="1:1" ht="15">
      <c r="A218" s="13">
        <v>217</v>
      </c>
    </row>
    <row r="219" spans="1:1" ht="15">
      <c r="A219" s="13">
        <v>218</v>
      </c>
    </row>
    <row r="220" spans="1:1" ht="15">
      <c r="A220" s="13">
        <v>219</v>
      </c>
    </row>
    <row r="221" spans="1:1" ht="15">
      <c r="A221" s="13">
        <v>220</v>
      </c>
    </row>
    <row r="222" spans="1:1" ht="15">
      <c r="A222" s="13">
        <v>221</v>
      </c>
    </row>
    <row r="223" spans="1:1" ht="15">
      <c r="A223" s="13">
        <v>222</v>
      </c>
    </row>
    <row r="224" spans="1:1" ht="15">
      <c r="A224" s="13">
        <v>223</v>
      </c>
    </row>
    <row r="225" spans="1:1" ht="15">
      <c r="A225" s="13">
        <v>224</v>
      </c>
    </row>
    <row r="226" spans="1:1" ht="15">
      <c r="A226" s="13">
        <v>225</v>
      </c>
    </row>
    <row r="227" spans="1:1" ht="15">
      <c r="A227" s="13">
        <v>226</v>
      </c>
    </row>
    <row r="228" spans="1:1" ht="15">
      <c r="A228" s="13">
        <v>227</v>
      </c>
    </row>
    <row r="229" spans="1:1" ht="15">
      <c r="A229" s="13">
        <v>228</v>
      </c>
    </row>
    <row r="230" spans="1:1" ht="15">
      <c r="A230" s="13">
        <v>229</v>
      </c>
    </row>
    <row r="231" spans="1:1" ht="15">
      <c r="A231" s="13">
        <v>230</v>
      </c>
    </row>
    <row r="232" spans="1:1" ht="15">
      <c r="A232" s="13">
        <v>231</v>
      </c>
    </row>
    <row r="233" spans="1:1" ht="15">
      <c r="A233" s="13">
        <v>232</v>
      </c>
    </row>
    <row r="234" spans="1:1" ht="15">
      <c r="A234" s="13">
        <v>233</v>
      </c>
    </row>
    <row r="235" spans="1:1" ht="15">
      <c r="A235" s="13">
        <v>234</v>
      </c>
    </row>
    <row r="236" spans="1:1" ht="15">
      <c r="A236" s="13">
        <v>235</v>
      </c>
    </row>
    <row r="237" spans="1:1" ht="15">
      <c r="A237" s="13">
        <v>236</v>
      </c>
    </row>
    <row r="238" spans="1:1" ht="15">
      <c r="A238" s="13">
        <v>237</v>
      </c>
    </row>
    <row r="239" spans="1:1" ht="15">
      <c r="A239" s="13">
        <v>238</v>
      </c>
    </row>
    <row r="240" spans="1:1" ht="15">
      <c r="A240" s="13">
        <v>239</v>
      </c>
    </row>
    <row r="241" spans="1:1" ht="15">
      <c r="A241" s="13">
        <v>240</v>
      </c>
    </row>
    <row r="242" spans="1:1" ht="15">
      <c r="A242" s="13">
        <v>241</v>
      </c>
    </row>
    <row r="243" spans="1:1" ht="15">
      <c r="A243" s="13">
        <v>242</v>
      </c>
    </row>
    <row r="244" spans="1:1" ht="15">
      <c r="A244" s="13">
        <v>243</v>
      </c>
    </row>
    <row r="245" spans="1:1" ht="15">
      <c r="A245" s="13">
        <v>244</v>
      </c>
    </row>
    <row r="246" spans="1:1" ht="15">
      <c r="A246" s="13">
        <v>245</v>
      </c>
    </row>
    <row r="247" spans="1:1" ht="15">
      <c r="A247" s="13">
        <v>246</v>
      </c>
    </row>
    <row r="248" spans="1:1" ht="15">
      <c r="A248" s="13">
        <v>247</v>
      </c>
    </row>
    <row r="249" spans="1:1" ht="15">
      <c r="A249" s="13">
        <v>248</v>
      </c>
    </row>
    <row r="250" spans="1:1" ht="15">
      <c r="A250" s="13">
        <v>249</v>
      </c>
    </row>
    <row r="251" spans="1:1" ht="15">
      <c r="A251" s="13">
        <v>250</v>
      </c>
    </row>
    <row r="252" spans="1:1" ht="15">
      <c r="A252" s="13">
        <v>251</v>
      </c>
    </row>
    <row r="253" spans="1:1" ht="15">
      <c r="A253" s="13">
        <v>252</v>
      </c>
    </row>
    <row r="254" spans="1:1" ht="15">
      <c r="A254" s="13">
        <v>253</v>
      </c>
    </row>
    <row r="255" spans="1:1" ht="15">
      <c r="A255" s="13">
        <v>254</v>
      </c>
    </row>
    <row r="256" spans="1:1" ht="15">
      <c r="A256" s="13">
        <v>255</v>
      </c>
    </row>
    <row r="257" spans="1:1" ht="15">
      <c r="A257" s="13">
        <v>256</v>
      </c>
    </row>
    <row r="258" spans="1:1" ht="15">
      <c r="A258" s="13">
        <v>257</v>
      </c>
    </row>
    <row r="259" spans="1:1" ht="15">
      <c r="A259" s="13">
        <v>258</v>
      </c>
    </row>
    <row r="260" spans="1:1" ht="15">
      <c r="A260" s="13">
        <v>259</v>
      </c>
    </row>
    <row r="261" spans="1:1" ht="15">
      <c r="A261" s="13">
        <v>260</v>
      </c>
    </row>
    <row r="262" spans="1:1" ht="15">
      <c r="A262" s="13">
        <v>261</v>
      </c>
    </row>
    <row r="263" spans="1:1" ht="15">
      <c r="A263" s="13">
        <v>262</v>
      </c>
    </row>
    <row r="264" spans="1:1" ht="15">
      <c r="A264" s="13">
        <v>263</v>
      </c>
    </row>
    <row r="265" spans="1:1" ht="15">
      <c r="A265" s="13">
        <v>264</v>
      </c>
    </row>
    <row r="266" spans="1:1" ht="15">
      <c r="A266" s="13">
        <v>265</v>
      </c>
    </row>
    <row r="267" spans="1:1" ht="15">
      <c r="A267" s="13">
        <v>266</v>
      </c>
    </row>
    <row r="268" spans="1:1" ht="15">
      <c r="A268" s="13">
        <v>267</v>
      </c>
    </row>
    <row r="269" spans="1:1" ht="15">
      <c r="A269" s="13">
        <v>268</v>
      </c>
    </row>
    <row r="270" spans="1:1" ht="15">
      <c r="A270" s="13">
        <v>269</v>
      </c>
    </row>
    <row r="271" spans="1:1" ht="15">
      <c r="A271" s="13">
        <v>270</v>
      </c>
    </row>
    <row r="272" spans="1:1" ht="15">
      <c r="A272" s="13">
        <v>271</v>
      </c>
    </row>
    <row r="273" spans="1:1" ht="15">
      <c r="A273" s="13">
        <v>272</v>
      </c>
    </row>
    <row r="274" spans="1:1" ht="15">
      <c r="A274" s="13">
        <v>273</v>
      </c>
    </row>
    <row r="275" spans="1:1" ht="15">
      <c r="A275" s="13">
        <v>274</v>
      </c>
    </row>
    <row r="276" spans="1:1" ht="15">
      <c r="A276" s="13">
        <v>275</v>
      </c>
    </row>
    <row r="277" spans="1:1" ht="15">
      <c r="A277" s="13">
        <v>276</v>
      </c>
    </row>
    <row r="278" spans="1:1" ht="15">
      <c r="A278" s="13">
        <v>277</v>
      </c>
    </row>
    <row r="279" spans="1:1" ht="15">
      <c r="A279" s="13">
        <v>278</v>
      </c>
    </row>
    <row r="280" spans="1:1" ht="15">
      <c r="A280" s="13">
        <v>279</v>
      </c>
    </row>
    <row r="281" spans="1:1" ht="15">
      <c r="A281" s="13">
        <v>280</v>
      </c>
    </row>
    <row r="282" spans="1:1" ht="15">
      <c r="A282" s="13">
        <v>281</v>
      </c>
    </row>
    <row r="283" spans="1:1" ht="15">
      <c r="A283" s="13">
        <v>282</v>
      </c>
    </row>
    <row r="284" spans="1:1" ht="15">
      <c r="A284" s="13">
        <v>283</v>
      </c>
    </row>
    <row r="285" spans="1:1" ht="15">
      <c r="A285" s="13">
        <v>284</v>
      </c>
    </row>
    <row r="286" spans="1:1" ht="15">
      <c r="A286" s="13">
        <v>285</v>
      </c>
    </row>
    <row r="287" spans="1:1" ht="15">
      <c r="A287" s="13">
        <v>286</v>
      </c>
    </row>
    <row r="288" spans="1:1" ht="15">
      <c r="A288" s="13">
        <v>287</v>
      </c>
    </row>
    <row r="289" spans="1:1" ht="15">
      <c r="A289" s="13">
        <v>288</v>
      </c>
    </row>
    <row r="290" spans="1:1" ht="15">
      <c r="A290" s="13">
        <v>289</v>
      </c>
    </row>
    <row r="291" spans="1:1" ht="15">
      <c r="A291" s="13">
        <v>290</v>
      </c>
    </row>
    <row r="292" spans="1:1" ht="15">
      <c r="A292" s="13">
        <v>291</v>
      </c>
    </row>
    <row r="293" spans="1:1" ht="15">
      <c r="A293" s="13">
        <v>292</v>
      </c>
    </row>
    <row r="294" spans="1:1" ht="15">
      <c r="A294" s="13">
        <v>293</v>
      </c>
    </row>
    <row r="295" spans="1:1" ht="15">
      <c r="A295" s="13">
        <v>294</v>
      </c>
    </row>
    <row r="296" spans="1:1" ht="15">
      <c r="A296" s="13">
        <v>295</v>
      </c>
    </row>
    <row r="297" spans="1:1" ht="15">
      <c r="A297" s="13">
        <v>296</v>
      </c>
    </row>
    <row r="298" spans="1:1" ht="15">
      <c r="A298" s="13">
        <v>297</v>
      </c>
    </row>
    <row r="299" spans="1:1" ht="15">
      <c r="A299" s="13">
        <v>298</v>
      </c>
    </row>
    <row r="300" spans="1:1" ht="15">
      <c r="A300" s="13">
        <v>299</v>
      </c>
    </row>
    <row r="301" spans="1:1" ht="15">
      <c r="A301" s="13">
        <v>300</v>
      </c>
    </row>
    <row r="302" spans="1:1" ht="15">
      <c r="A302" s="13">
        <v>301</v>
      </c>
    </row>
    <row r="303" spans="1:1" ht="15">
      <c r="A303" s="13">
        <v>302</v>
      </c>
    </row>
    <row r="304" spans="1:1" ht="15">
      <c r="A304" s="13">
        <v>303</v>
      </c>
    </row>
    <row r="305" spans="1:1" ht="15">
      <c r="A305" s="13">
        <v>304</v>
      </c>
    </row>
    <row r="306" spans="1:1" ht="15">
      <c r="A306" s="13">
        <v>305</v>
      </c>
    </row>
    <row r="307" spans="1:1" ht="15">
      <c r="A307" s="13">
        <v>306</v>
      </c>
    </row>
    <row r="308" spans="1:1" ht="15">
      <c r="A308" s="13">
        <v>307</v>
      </c>
    </row>
    <row r="309" spans="1:1" ht="15">
      <c r="A309" s="13">
        <v>308</v>
      </c>
    </row>
    <row r="310" spans="1:1" ht="15">
      <c r="A310" s="13">
        <v>309</v>
      </c>
    </row>
    <row r="311" spans="1:1" ht="15">
      <c r="A311" s="13">
        <v>310</v>
      </c>
    </row>
    <row r="312" spans="1:1" ht="15">
      <c r="A312" s="13">
        <v>311</v>
      </c>
    </row>
    <row r="313" spans="1:1" ht="15">
      <c r="A313" s="13">
        <v>312</v>
      </c>
    </row>
    <row r="314" spans="1:1" ht="15">
      <c r="A314" s="13">
        <v>313</v>
      </c>
    </row>
    <row r="315" spans="1:1" ht="15">
      <c r="A315" s="13">
        <v>314</v>
      </c>
    </row>
    <row r="316" spans="1:1" ht="15">
      <c r="A316" s="13">
        <v>315</v>
      </c>
    </row>
    <row r="317" spans="1:1" ht="15">
      <c r="A317" s="13">
        <v>316</v>
      </c>
    </row>
    <row r="318" spans="1:1" ht="15">
      <c r="A318" s="13">
        <v>317</v>
      </c>
    </row>
    <row r="319" spans="1:1" ht="15">
      <c r="A319" s="13">
        <v>318</v>
      </c>
    </row>
    <row r="320" spans="1:1" ht="15">
      <c r="A320" s="13">
        <v>319</v>
      </c>
    </row>
    <row r="321" spans="1:1" ht="15">
      <c r="A321" s="13">
        <v>320</v>
      </c>
    </row>
    <row r="322" spans="1:1" ht="15">
      <c r="A322" s="13">
        <v>321</v>
      </c>
    </row>
    <row r="323" spans="1:1" ht="15">
      <c r="A323" s="13">
        <v>322</v>
      </c>
    </row>
    <row r="324" spans="1:1" ht="15">
      <c r="A324" s="13">
        <v>323</v>
      </c>
    </row>
    <row r="325" spans="1:1" ht="15">
      <c r="A325" s="13">
        <v>324</v>
      </c>
    </row>
    <row r="326" spans="1:1" ht="15">
      <c r="A326" s="13">
        <v>325</v>
      </c>
    </row>
    <row r="327" spans="1:1" ht="15">
      <c r="A327" s="13">
        <v>326</v>
      </c>
    </row>
    <row r="328" spans="1:1" ht="15">
      <c r="A328" s="13">
        <v>327</v>
      </c>
    </row>
    <row r="329" spans="1:1" ht="15">
      <c r="A329" s="13">
        <v>328</v>
      </c>
    </row>
    <row r="330" spans="1:1" ht="15">
      <c r="A330" s="13">
        <v>329</v>
      </c>
    </row>
    <row r="331" spans="1:1" ht="15">
      <c r="A331" s="13">
        <v>330</v>
      </c>
    </row>
    <row r="332" spans="1:1" ht="15">
      <c r="A332" s="13">
        <v>331</v>
      </c>
    </row>
    <row r="333" spans="1:1" ht="15">
      <c r="A333" s="13">
        <v>332</v>
      </c>
    </row>
    <row r="334" spans="1:1" ht="15">
      <c r="A334" s="13">
        <v>333</v>
      </c>
    </row>
    <row r="335" spans="1:1" ht="15">
      <c r="A335" s="13">
        <v>334</v>
      </c>
    </row>
    <row r="336" spans="1:1" ht="15">
      <c r="A336" s="13">
        <v>335</v>
      </c>
    </row>
    <row r="337" spans="1:1" ht="15">
      <c r="A337" s="13">
        <v>336</v>
      </c>
    </row>
    <row r="338" spans="1:1" ht="15">
      <c r="A338" s="13">
        <v>337</v>
      </c>
    </row>
    <row r="339" spans="1:1" ht="15">
      <c r="A339" s="13">
        <v>338</v>
      </c>
    </row>
    <row r="340" spans="1:1" ht="15">
      <c r="A340" s="13">
        <v>339</v>
      </c>
    </row>
    <row r="341" spans="1:1" ht="15">
      <c r="A341" s="13">
        <v>340</v>
      </c>
    </row>
    <row r="342" spans="1:1" ht="15">
      <c r="A342" s="13">
        <v>341</v>
      </c>
    </row>
    <row r="343" spans="1:1" ht="15">
      <c r="A343" s="13">
        <v>342</v>
      </c>
    </row>
    <row r="344" spans="1:1" ht="15">
      <c r="A344" s="13">
        <v>343</v>
      </c>
    </row>
    <row r="345" spans="1:1" ht="15">
      <c r="A345" s="13">
        <v>344</v>
      </c>
    </row>
    <row r="346" spans="1:1" ht="15">
      <c r="A346" s="13">
        <v>345</v>
      </c>
    </row>
    <row r="347" spans="1:1" ht="15">
      <c r="A347" s="13">
        <v>346</v>
      </c>
    </row>
    <row r="348" spans="1:1" ht="15">
      <c r="A348" s="13">
        <v>347</v>
      </c>
    </row>
    <row r="349" spans="1:1" ht="15">
      <c r="A349" s="13">
        <v>348</v>
      </c>
    </row>
    <row r="350" spans="1:1" ht="15">
      <c r="A350" s="13">
        <v>349</v>
      </c>
    </row>
    <row r="351" spans="1:1" ht="15">
      <c r="A351" s="13">
        <v>350</v>
      </c>
    </row>
    <row r="352" spans="1:1" ht="15">
      <c r="A352" s="13">
        <v>351</v>
      </c>
    </row>
    <row r="353" spans="1:1" ht="15">
      <c r="A353" s="13">
        <v>352</v>
      </c>
    </row>
    <row r="354" spans="1:1" ht="15">
      <c r="A354" s="13">
        <v>353</v>
      </c>
    </row>
    <row r="355" spans="1:1" ht="15">
      <c r="A355" s="13">
        <v>354</v>
      </c>
    </row>
    <row r="356" spans="1:1" ht="15">
      <c r="A356" s="13">
        <v>355</v>
      </c>
    </row>
    <row r="357" spans="1:1" ht="15">
      <c r="A357" s="13">
        <v>356</v>
      </c>
    </row>
    <row r="358" spans="1:1" ht="15">
      <c r="A358" s="13">
        <v>357</v>
      </c>
    </row>
    <row r="359" spans="1:1" ht="15">
      <c r="A359" s="13">
        <v>358</v>
      </c>
    </row>
    <row r="360" spans="1:1" ht="15">
      <c r="A360" s="13">
        <v>359</v>
      </c>
    </row>
    <row r="361" spans="1:1" ht="15">
      <c r="A361" s="13">
        <v>360</v>
      </c>
    </row>
    <row r="362" spans="1:1" ht="15">
      <c r="A362" s="13">
        <v>361</v>
      </c>
    </row>
    <row r="363" spans="1:1" ht="15">
      <c r="A363" s="13">
        <v>362</v>
      </c>
    </row>
    <row r="364" spans="1:1" ht="15">
      <c r="A364" s="13">
        <v>363</v>
      </c>
    </row>
    <row r="365" spans="1:1" ht="15">
      <c r="A365" s="13">
        <v>364</v>
      </c>
    </row>
    <row r="366" spans="1:1" ht="15">
      <c r="A366" s="13">
        <v>365</v>
      </c>
    </row>
    <row r="367" spans="1:1" ht="15">
      <c r="A367" s="13">
        <v>366</v>
      </c>
    </row>
    <row r="368" spans="1:1" ht="15">
      <c r="A368" s="13">
        <v>367</v>
      </c>
    </row>
    <row r="369" spans="1:1" ht="15">
      <c r="A369" s="13">
        <v>368</v>
      </c>
    </row>
    <row r="370" spans="1:1" ht="15">
      <c r="A370" s="13">
        <v>369</v>
      </c>
    </row>
    <row r="371" spans="1:1" ht="15">
      <c r="A371" s="13">
        <v>370</v>
      </c>
    </row>
    <row r="372" spans="1:1" ht="15">
      <c r="A372" s="13">
        <v>371</v>
      </c>
    </row>
    <row r="373" spans="1:1" ht="15">
      <c r="A373" s="13">
        <v>372</v>
      </c>
    </row>
    <row r="374" spans="1:1" ht="15">
      <c r="A374" s="13">
        <v>373</v>
      </c>
    </row>
    <row r="375" spans="1:1" ht="15">
      <c r="A375" s="13">
        <v>374</v>
      </c>
    </row>
    <row r="376" spans="1:1" ht="15">
      <c r="A376" s="13">
        <v>375</v>
      </c>
    </row>
    <row r="377" spans="1:1" ht="15">
      <c r="A377" s="13">
        <v>376</v>
      </c>
    </row>
    <row r="378" spans="1:1" ht="15">
      <c r="A378" s="13">
        <v>377</v>
      </c>
    </row>
    <row r="379" spans="1:1" ht="15">
      <c r="A379" s="13">
        <v>378</v>
      </c>
    </row>
    <row r="380" spans="1:1" ht="15">
      <c r="A380" s="13">
        <v>379</v>
      </c>
    </row>
    <row r="381" spans="1:1" ht="15">
      <c r="A381" s="13">
        <v>380</v>
      </c>
    </row>
    <row r="382" spans="1:1" ht="15">
      <c r="A382" s="13">
        <v>381</v>
      </c>
    </row>
    <row r="383" spans="1:1" ht="15">
      <c r="A383" s="13">
        <v>382</v>
      </c>
    </row>
    <row r="384" spans="1:1" ht="15">
      <c r="A384" s="13">
        <v>383</v>
      </c>
    </row>
    <row r="385" spans="1:1" ht="15">
      <c r="A385" s="13">
        <v>384</v>
      </c>
    </row>
    <row r="386" spans="1:1" ht="15">
      <c r="A386" s="13">
        <v>385</v>
      </c>
    </row>
    <row r="387" spans="1:1" ht="15">
      <c r="A387" s="13">
        <v>386</v>
      </c>
    </row>
    <row r="388" spans="1:1" ht="15">
      <c r="A388" s="13">
        <v>387</v>
      </c>
    </row>
    <row r="389" spans="1:1" ht="15">
      <c r="A389" s="13">
        <v>388</v>
      </c>
    </row>
    <row r="390" spans="1:1" ht="15">
      <c r="A390" s="13">
        <v>389</v>
      </c>
    </row>
    <row r="391" spans="1:1" ht="15">
      <c r="A391" s="13">
        <v>390</v>
      </c>
    </row>
    <row r="392" spans="1:1" ht="15">
      <c r="A392" s="13">
        <v>391</v>
      </c>
    </row>
    <row r="393" spans="1:1" ht="15">
      <c r="A393" s="13">
        <v>392</v>
      </c>
    </row>
    <row r="394" spans="1:1" ht="15">
      <c r="A394" s="13">
        <v>393</v>
      </c>
    </row>
    <row r="395" spans="1:1" ht="15">
      <c r="A395" s="13">
        <v>394</v>
      </c>
    </row>
    <row r="396" spans="1:1" ht="15">
      <c r="A396" s="13">
        <v>395</v>
      </c>
    </row>
    <row r="397" spans="1:1" ht="15">
      <c r="A397" s="13">
        <v>396</v>
      </c>
    </row>
    <row r="398" spans="1:1" ht="15">
      <c r="A398" s="13">
        <v>397</v>
      </c>
    </row>
    <row r="399" spans="1:1" ht="15">
      <c r="A399" s="13">
        <v>398</v>
      </c>
    </row>
    <row r="400" spans="1:1" ht="15">
      <c r="A400" s="13">
        <v>399</v>
      </c>
    </row>
    <row r="401" spans="1:1" ht="15">
      <c r="A401" s="13">
        <v>400</v>
      </c>
    </row>
    <row r="402" spans="1:1" ht="15">
      <c r="A402" s="13">
        <v>401</v>
      </c>
    </row>
    <row r="403" spans="1:1" ht="15">
      <c r="A403" s="13">
        <v>402</v>
      </c>
    </row>
    <row r="404" spans="1:1" ht="15">
      <c r="A404" s="13">
        <v>403</v>
      </c>
    </row>
    <row r="405" spans="1:1" ht="15">
      <c r="A405" s="13">
        <v>404</v>
      </c>
    </row>
    <row r="406" spans="1:1" ht="15">
      <c r="A406" s="13">
        <v>405</v>
      </c>
    </row>
    <row r="407" spans="1:1" ht="15">
      <c r="A407" s="13">
        <v>406</v>
      </c>
    </row>
    <row r="408" spans="1:1" ht="15">
      <c r="A408" s="13">
        <v>407</v>
      </c>
    </row>
    <row r="409" spans="1:1" ht="15">
      <c r="A409" s="13">
        <v>408</v>
      </c>
    </row>
    <row r="410" spans="1:1" ht="15">
      <c r="A410" s="13">
        <v>409</v>
      </c>
    </row>
    <row r="411" spans="1:1" ht="15">
      <c r="A411" s="13">
        <v>410</v>
      </c>
    </row>
    <row r="412" spans="1:1" ht="15">
      <c r="A412" s="13">
        <v>411</v>
      </c>
    </row>
    <row r="413" spans="1:1" ht="15">
      <c r="A413" s="13">
        <v>412</v>
      </c>
    </row>
    <row r="414" spans="1:1" ht="15">
      <c r="A414" s="13">
        <v>413</v>
      </c>
    </row>
    <row r="415" spans="1:1" ht="15">
      <c r="A415" s="13">
        <v>414</v>
      </c>
    </row>
    <row r="416" spans="1:1" ht="15">
      <c r="A416" s="13">
        <v>415</v>
      </c>
    </row>
    <row r="417" spans="1:1" ht="15">
      <c r="A417" s="13">
        <v>416</v>
      </c>
    </row>
    <row r="418" spans="1:1" ht="15">
      <c r="A418" s="13">
        <v>417</v>
      </c>
    </row>
    <row r="419" spans="1:1" ht="15">
      <c r="A419" s="13">
        <v>418</v>
      </c>
    </row>
    <row r="420" spans="1:1" ht="15">
      <c r="A420" s="13">
        <v>419</v>
      </c>
    </row>
    <row r="421" spans="1:1" ht="15">
      <c r="A421" s="13">
        <v>420</v>
      </c>
    </row>
    <row r="422" spans="1:1" ht="15">
      <c r="A422" s="13">
        <v>421</v>
      </c>
    </row>
    <row r="423" spans="1:1" ht="15">
      <c r="A423" s="13">
        <v>422</v>
      </c>
    </row>
    <row r="424" spans="1:1" ht="15">
      <c r="A424" s="13">
        <v>423</v>
      </c>
    </row>
    <row r="425" spans="1:1" ht="15">
      <c r="A425" s="13">
        <v>424</v>
      </c>
    </row>
    <row r="426" spans="1:1" ht="15">
      <c r="A426" s="13">
        <v>425</v>
      </c>
    </row>
    <row r="427" spans="1:1" ht="15">
      <c r="A427" s="13">
        <v>426</v>
      </c>
    </row>
    <row r="428" spans="1:1" ht="15">
      <c r="A428" s="13">
        <v>427</v>
      </c>
    </row>
    <row r="429" spans="1:1" ht="15">
      <c r="A429" s="13">
        <v>428</v>
      </c>
    </row>
    <row r="430" spans="1:1" ht="15">
      <c r="A430" s="13">
        <v>429</v>
      </c>
    </row>
    <row r="431" spans="1:1" ht="15">
      <c r="A431" s="13">
        <v>430</v>
      </c>
    </row>
    <row r="432" spans="1:1" ht="15">
      <c r="A432" s="13">
        <v>431</v>
      </c>
    </row>
    <row r="433" spans="1:1" ht="15">
      <c r="A433" s="13">
        <v>432</v>
      </c>
    </row>
    <row r="434" spans="1:1" ht="15">
      <c r="A434" s="13">
        <v>433</v>
      </c>
    </row>
    <row r="435" spans="1:1" ht="15">
      <c r="A435" s="13">
        <v>434</v>
      </c>
    </row>
    <row r="436" spans="1:1" ht="15">
      <c r="A436" s="13">
        <v>435</v>
      </c>
    </row>
    <row r="437" spans="1:1" ht="15">
      <c r="A437" s="13">
        <v>436</v>
      </c>
    </row>
    <row r="438" spans="1:1" ht="15">
      <c r="A438" s="13">
        <v>437</v>
      </c>
    </row>
    <row r="439" spans="1:1" ht="15">
      <c r="A439" s="13">
        <v>438</v>
      </c>
    </row>
    <row r="440" spans="1:1" ht="15">
      <c r="A440" s="13">
        <v>439</v>
      </c>
    </row>
    <row r="441" spans="1:1" ht="15">
      <c r="A441" s="13">
        <v>440</v>
      </c>
    </row>
    <row r="442" spans="1:1" ht="15">
      <c r="A442" s="13">
        <v>441</v>
      </c>
    </row>
    <row r="443" spans="1:1" ht="15">
      <c r="A443" s="13">
        <v>442</v>
      </c>
    </row>
    <row r="444" spans="1:1" ht="15">
      <c r="A444" s="13">
        <v>443</v>
      </c>
    </row>
    <row r="445" spans="1:1" ht="15">
      <c r="A445" s="13">
        <v>444</v>
      </c>
    </row>
    <row r="446" spans="1:1" ht="15">
      <c r="A446" s="13">
        <v>445</v>
      </c>
    </row>
    <row r="447" spans="1:1" ht="15">
      <c r="A447" s="13">
        <v>446</v>
      </c>
    </row>
    <row r="448" spans="1:1" ht="15">
      <c r="A448" s="13">
        <v>447</v>
      </c>
    </row>
    <row r="449" spans="1:1" ht="15">
      <c r="A449" s="13">
        <v>448</v>
      </c>
    </row>
    <row r="450" spans="1:1" ht="15">
      <c r="A450" s="13">
        <v>449</v>
      </c>
    </row>
    <row r="451" spans="1:1" ht="15">
      <c r="A451" s="13">
        <v>450</v>
      </c>
    </row>
    <row r="452" spans="1:1" ht="15">
      <c r="A452" s="13">
        <v>451</v>
      </c>
    </row>
    <row r="453" spans="1:1" ht="15">
      <c r="A453" s="13">
        <v>452</v>
      </c>
    </row>
    <row r="454" spans="1:1" ht="15">
      <c r="A454" s="13">
        <v>453</v>
      </c>
    </row>
    <row r="455" spans="1:1" ht="15">
      <c r="A455" s="13">
        <v>454</v>
      </c>
    </row>
    <row r="456" spans="1:1" ht="15">
      <c r="A456" s="13">
        <v>455</v>
      </c>
    </row>
    <row r="457" spans="1:1" ht="15">
      <c r="A457" s="13">
        <v>456</v>
      </c>
    </row>
    <row r="458" spans="1:1" ht="15">
      <c r="A458" s="13">
        <v>457</v>
      </c>
    </row>
    <row r="459" spans="1:1" ht="15">
      <c r="A459" s="13">
        <v>458</v>
      </c>
    </row>
    <row r="460" spans="1:1" ht="15">
      <c r="A460" s="13">
        <v>459</v>
      </c>
    </row>
    <row r="461" spans="1:1" ht="15">
      <c r="A461" s="13">
        <v>460</v>
      </c>
    </row>
    <row r="462" spans="1:1" ht="15">
      <c r="A462" s="13">
        <v>461</v>
      </c>
    </row>
    <row r="463" spans="1:1" ht="15">
      <c r="A463" s="13">
        <v>462</v>
      </c>
    </row>
    <row r="464" spans="1:1" ht="15">
      <c r="A464" s="13">
        <v>463</v>
      </c>
    </row>
    <row r="465" spans="1:1" ht="15">
      <c r="A465" s="13">
        <v>464</v>
      </c>
    </row>
    <row r="466" spans="1:1" ht="15">
      <c r="A466" s="13">
        <v>465</v>
      </c>
    </row>
    <row r="467" spans="1:1" ht="15">
      <c r="A467" s="13">
        <v>466</v>
      </c>
    </row>
    <row r="468" spans="1:1" ht="15">
      <c r="A468" s="13">
        <v>467</v>
      </c>
    </row>
    <row r="469" spans="1:1" ht="15">
      <c r="A469" s="13">
        <v>468</v>
      </c>
    </row>
    <row r="470" spans="1:1" ht="15">
      <c r="A470" s="13">
        <v>469</v>
      </c>
    </row>
    <row r="471" spans="1:1" ht="15">
      <c r="A471" s="13">
        <v>470</v>
      </c>
    </row>
    <row r="472" spans="1:1" ht="15">
      <c r="A472" s="13">
        <v>471</v>
      </c>
    </row>
    <row r="473" spans="1:1" ht="15">
      <c r="A473" s="13">
        <v>472</v>
      </c>
    </row>
    <row r="474" spans="1:1" ht="15">
      <c r="A474" s="13">
        <v>473</v>
      </c>
    </row>
    <row r="475" spans="1:1" ht="15">
      <c r="A475" s="13">
        <v>474</v>
      </c>
    </row>
    <row r="476" spans="1:1" ht="15">
      <c r="A476" s="13">
        <v>475</v>
      </c>
    </row>
    <row r="477" spans="1:1" ht="15">
      <c r="A477" s="13">
        <v>476</v>
      </c>
    </row>
    <row r="478" spans="1:1" ht="15">
      <c r="A478" s="13">
        <v>477</v>
      </c>
    </row>
    <row r="479" spans="1:1" ht="15">
      <c r="A479" s="13">
        <v>478</v>
      </c>
    </row>
    <row r="480" spans="1:1" ht="15">
      <c r="A480" s="13">
        <v>479</v>
      </c>
    </row>
    <row r="481" spans="1:1" ht="15">
      <c r="A481" s="13">
        <v>480</v>
      </c>
    </row>
    <row r="482" spans="1:1" ht="15">
      <c r="A482" s="13">
        <v>481</v>
      </c>
    </row>
    <row r="483" spans="1:1" ht="15">
      <c r="A483" s="13">
        <v>482</v>
      </c>
    </row>
    <row r="484" spans="1:1" ht="15">
      <c r="A484" s="13">
        <v>483</v>
      </c>
    </row>
    <row r="485" spans="1:1" ht="15">
      <c r="A485" s="13">
        <v>484</v>
      </c>
    </row>
    <row r="486" spans="1:1" ht="15">
      <c r="A486" s="13">
        <v>485</v>
      </c>
    </row>
    <row r="487" spans="1:1" ht="15">
      <c r="A487" s="13">
        <v>486</v>
      </c>
    </row>
    <row r="488" spans="1:1" ht="15">
      <c r="A488" s="13">
        <v>487</v>
      </c>
    </row>
    <row r="489" spans="1:1" ht="15">
      <c r="A489" s="13">
        <v>488</v>
      </c>
    </row>
    <row r="490" spans="1:1" ht="15">
      <c r="A490" s="13">
        <v>489</v>
      </c>
    </row>
    <row r="491" spans="1:1" ht="15">
      <c r="A491" s="13">
        <v>490</v>
      </c>
    </row>
    <row r="492" spans="1:1" ht="15">
      <c r="A492" s="13">
        <v>491</v>
      </c>
    </row>
    <row r="493" spans="1:1" ht="15">
      <c r="A493" s="13">
        <v>492</v>
      </c>
    </row>
    <row r="494" spans="1:1" ht="15">
      <c r="A494" s="13">
        <v>493</v>
      </c>
    </row>
    <row r="495" spans="1:1" ht="15">
      <c r="A495" s="13">
        <v>494</v>
      </c>
    </row>
    <row r="496" spans="1:1" ht="15">
      <c r="A496" s="13">
        <v>495</v>
      </c>
    </row>
    <row r="497" spans="1:1" ht="15">
      <c r="A497" s="13">
        <v>496</v>
      </c>
    </row>
    <row r="498" spans="1:1" ht="15">
      <c r="A498" s="13">
        <v>497</v>
      </c>
    </row>
    <row r="499" spans="1:1" ht="15">
      <c r="A499" s="13">
        <v>498</v>
      </c>
    </row>
    <row r="500" spans="1:1" ht="15">
      <c r="A500" s="13">
        <v>499</v>
      </c>
    </row>
    <row r="501" spans="1:1" ht="15">
      <c r="A501" s="13">
        <v>500</v>
      </c>
    </row>
    <row r="502" spans="1:1" ht="15">
      <c r="A502" s="13">
        <v>501</v>
      </c>
    </row>
    <row r="503" spans="1:1" ht="15">
      <c r="A503" s="13">
        <v>502</v>
      </c>
    </row>
    <row r="504" spans="1:1" ht="15">
      <c r="A504" s="13">
        <v>503</v>
      </c>
    </row>
    <row r="505" spans="1:1" ht="15">
      <c r="A505" s="13">
        <v>504</v>
      </c>
    </row>
    <row r="506" spans="1:1" ht="15">
      <c r="A506" s="13">
        <v>505</v>
      </c>
    </row>
    <row r="507" spans="1:1" ht="15">
      <c r="A507" s="13">
        <v>506</v>
      </c>
    </row>
    <row r="508" spans="1:1" ht="15">
      <c r="A508" s="13">
        <v>507</v>
      </c>
    </row>
    <row r="509" spans="1:1" ht="15">
      <c r="A509" s="13">
        <v>508</v>
      </c>
    </row>
    <row r="510" spans="1:1" ht="15">
      <c r="A510" s="13">
        <v>509</v>
      </c>
    </row>
    <row r="511" spans="1:1" ht="15">
      <c r="A511" s="13">
        <v>510</v>
      </c>
    </row>
    <row r="512" spans="1:1" ht="15">
      <c r="A512" s="13">
        <v>511</v>
      </c>
    </row>
    <row r="513" spans="1:1" ht="15">
      <c r="A513" s="13">
        <v>512</v>
      </c>
    </row>
    <row r="514" spans="1:1" ht="15">
      <c r="A514" s="13">
        <v>513</v>
      </c>
    </row>
    <row r="515" spans="1:1" ht="15">
      <c r="A515" s="13">
        <v>514</v>
      </c>
    </row>
    <row r="516" spans="1:1" ht="15">
      <c r="A516" s="13">
        <v>515</v>
      </c>
    </row>
    <row r="517" spans="1:1" ht="15">
      <c r="A517" s="13">
        <v>516</v>
      </c>
    </row>
    <row r="518" spans="1:1" ht="15">
      <c r="A518" s="13">
        <v>517</v>
      </c>
    </row>
    <row r="519" spans="1:1" ht="15">
      <c r="A519" s="13">
        <v>518</v>
      </c>
    </row>
    <row r="520" spans="1:1" ht="15">
      <c r="A520" s="13">
        <v>519</v>
      </c>
    </row>
    <row r="521" spans="1:1" ht="15">
      <c r="A521" s="13">
        <v>520</v>
      </c>
    </row>
    <row r="522" spans="1:1" ht="15">
      <c r="A522" s="13">
        <v>521</v>
      </c>
    </row>
    <row r="523" spans="1:1" ht="15">
      <c r="A523" s="13">
        <v>522</v>
      </c>
    </row>
    <row r="524" spans="1:1" ht="15">
      <c r="A524" s="13">
        <v>523</v>
      </c>
    </row>
    <row r="525" spans="1:1" ht="15">
      <c r="A525" s="13">
        <v>524</v>
      </c>
    </row>
    <row r="526" spans="1:1" ht="15">
      <c r="A526" s="13">
        <v>525</v>
      </c>
    </row>
    <row r="527" spans="1:1" ht="15">
      <c r="A527" s="13">
        <v>526</v>
      </c>
    </row>
    <row r="528" spans="1:1" ht="15">
      <c r="A528" s="13">
        <v>527</v>
      </c>
    </row>
    <row r="529" spans="1:1" ht="15">
      <c r="A529" s="13">
        <v>528</v>
      </c>
    </row>
    <row r="530" spans="1:1" ht="15">
      <c r="A530" s="13">
        <v>529</v>
      </c>
    </row>
    <row r="531" spans="1:1" ht="15">
      <c r="A531" s="13">
        <v>530</v>
      </c>
    </row>
    <row r="532" spans="1:1" ht="15">
      <c r="A532" s="13">
        <v>531</v>
      </c>
    </row>
    <row r="533" spans="1:1" ht="15">
      <c r="A533" s="13">
        <v>532</v>
      </c>
    </row>
    <row r="534" spans="1:1" ht="15">
      <c r="A534" s="13">
        <v>533</v>
      </c>
    </row>
    <row r="535" spans="1:1" ht="15">
      <c r="A535" s="13">
        <v>534</v>
      </c>
    </row>
    <row r="536" spans="1:1" ht="15">
      <c r="A536" s="13">
        <v>535</v>
      </c>
    </row>
    <row r="537" spans="1:1" ht="15">
      <c r="A537" s="13">
        <v>536</v>
      </c>
    </row>
    <row r="538" spans="1:1" ht="15">
      <c r="A538" s="13">
        <v>537</v>
      </c>
    </row>
    <row r="539" spans="1:1" ht="15">
      <c r="A539" s="13">
        <v>538</v>
      </c>
    </row>
    <row r="540" spans="1:1" ht="15">
      <c r="A540" s="13">
        <v>539</v>
      </c>
    </row>
    <row r="541" spans="1:1" ht="15">
      <c r="A541" s="13">
        <v>540</v>
      </c>
    </row>
    <row r="542" spans="1:1" ht="15">
      <c r="A542" s="13">
        <v>541</v>
      </c>
    </row>
    <row r="543" spans="1:1" ht="15">
      <c r="A543" s="13">
        <v>542</v>
      </c>
    </row>
    <row r="544" spans="1:1" ht="15">
      <c r="A544" s="13">
        <v>543</v>
      </c>
    </row>
    <row r="545" spans="1:1" ht="15">
      <c r="A545" s="13">
        <v>544</v>
      </c>
    </row>
    <row r="546" spans="1:1" ht="15">
      <c r="A546" s="13">
        <v>545</v>
      </c>
    </row>
    <row r="547" spans="1:1" ht="15">
      <c r="A547" s="13">
        <v>546</v>
      </c>
    </row>
    <row r="548" spans="1:1" ht="15">
      <c r="A548" s="13">
        <v>547</v>
      </c>
    </row>
    <row r="549" spans="1:1" ht="15">
      <c r="A549" s="13">
        <v>548</v>
      </c>
    </row>
    <row r="550" spans="1:1" ht="15">
      <c r="A550" s="13">
        <v>549</v>
      </c>
    </row>
    <row r="551" spans="1:1" ht="15">
      <c r="A551" s="13">
        <v>550</v>
      </c>
    </row>
    <row r="552" spans="1:1" ht="15">
      <c r="A552" s="13">
        <v>551</v>
      </c>
    </row>
    <row r="553" spans="1:1" ht="15">
      <c r="A553" s="13">
        <v>552</v>
      </c>
    </row>
    <row r="554" spans="1:1" ht="15">
      <c r="A554" s="13">
        <v>553</v>
      </c>
    </row>
    <row r="555" spans="1:1" ht="15">
      <c r="A555" s="13">
        <v>554</v>
      </c>
    </row>
    <row r="556" spans="1:1" ht="15">
      <c r="A556" s="13">
        <v>555</v>
      </c>
    </row>
    <row r="557" spans="1:1" ht="15">
      <c r="A557" s="13">
        <v>556</v>
      </c>
    </row>
    <row r="558" spans="1:1" ht="15">
      <c r="A558" s="13">
        <v>557</v>
      </c>
    </row>
    <row r="559" spans="1:1" ht="15">
      <c r="A559" s="13">
        <v>558</v>
      </c>
    </row>
    <row r="560" spans="1:1" ht="15">
      <c r="A560" s="13">
        <v>559</v>
      </c>
    </row>
    <row r="561" spans="1:1" ht="15">
      <c r="A561" s="13">
        <v>560</v>
      </c>
    </row>
    <row r="562" spans="1:1" ht="15">
      <c r="A562" s="13">
        <v>561</v>
      </c>
    </row>
    <row r="563" spans="1:1" ht="15">
      <c r="A563" s="13">
        <v>562</v>
      </c>
    </row>
    <row r="564" spans="1:1" ht="15">
      <c r="A564" s="13">
        <v>563</v>
      </c>
    </row>
    <row r="565" spans="1:1" ht="15">
      <c r="A565" s="13">
        <v>564</v>
      </c>
    </row>
    <row r="566" spans="1:1" ht="15">
      <c r="A566" s="13">
        <v>565</v>
      </c>
    </row>
    <row r="567" spans="1:1" ht="15">
      <c r="A567" s="13">
        <v>566</v>
      </c>
    </row>
    <row r="568" spans="1:1" ht="15">
      <c r="A568" s="13">
        <v>567</v>
      </c>
    </row>
    <row r="569" spans="1:1" ht="15">
      <c r="A569" s="13">
        <v>568</v>
      </c>
    </row>
    <row r="570" spans="1:1" ht="15">
      <c r="A570" s="13">
        <v>569</v>
      </c>
    </row>
    <row r="571" spans="1:1" ht="15">
      <c r="A571" s="13">
        <v>570</v>
      </c>
    </row>
    <row r="572" spans="1:1" ht="15">
      <c r="A572" s="13">
        <v>571</v>
      </c>
    </row>
    <row r="573" spans="1:1" ht="15">
      <c r="A573" s="13">
        <v>572</v>
      </c>
    </row>
    <row r="574" spans="1:1" ht="15">
      <c r="A574" s="13">
        <v>573</v>
      </c>
    </row>
    <row r="575" spans="1:1" ht="15">
      <c r="A575" s="13">
        <v>574</v>
      </c>
    </row>
    <row r="576" spans="1:1" ht="15">
      <c r="A576" s="13">
        <v>575</v>
      </c>
    </row>
    <row r="577" spans="1:1" ht="15">
      <c r="A577" s="13">
        <v>576</v>
      </c>
    </row>
    <row r="578" spans="1:1" ht="15">
      <c r="A578" s="13">
        <v>577</v>
      </c>
    </row>
    <row r="579" spans="1:1" ht="15">
      <c r="A579" s="13">
        <v>578</v>
      </c>
    </row>
    <row r="580" spans="1:1" ht="15">
      <c r="A580" s="13">
        <v>579</v>
      </c>
    </row>
    <row r="581" spans="1:1" ht="15">
      <c r="A581" s="13">
        <v>580</v>
      </c>
    </row>
    <row r="582" spans="1:1" ht="15">
      <c r="A582" s="13">
        <v>581</v>
      </c>
    </row>
    <row r="583" spans="1:1" ht="15">
      <c r="A583" s="13">
        <v>582</v>
      </c>
    </row>
    <row r="584" spans="1:1" ht="15">
      <c r="A584" s="13">
        <v>583</v>
      </c>
    </row>
    <row r="585" spans="1:1" ht="15">
      <c r="A585" s="13">
        <v>584</v>
      </c>
    </row>
    <row r="586" spans="1:1" ht="15">
      <c r="A586" s="13">
        <v>585</v>
      </c>
    </row>
    <row r="587" spans="1:1" ht="15">
      <c r="A587" s="13">
        <v>586</v>
      </c>
    </row>
    <row r="588" spans="1:1" ht="15">
      <c r="A588" s="13">
        <v>587</v>
      </c>
    </row>
    <row r="589" spans="1:1" ht="15">
      <c r="A589" s="13">
        <v>588</v>
      </c>
    </row>
    <row r="590" spans="1:1" ht="15">
      <c r="A590" s="13">
        <v>589</v>
      </c>
    </row>
    <row r="591" spans="1:1" ht="15">
      <c r="A591" s="13">
        <v>590</v>
      </c>
    </row>
    <row r="592" spans="1:1" ht="15">
      <c r="A592" s="13">
        <v>591</v>
      </c>
    </row>
    <row r="593" spans="1:1" ht="15">
      <c r="A593" s="13">
        <v>592</v>
      </c>
    </row>
    <row r="594" spans="1:1" ht="15">
      <c r="A594" s="13">
        <v>593</v>
      </c>
    </row>
    <row r="595" spans="1:1" ht="15">
      <c r="A595" s="13">
        <v>594</v>
      </c>
    </row>
    <row r="596" spans="1:1" ht="15">
      <c r="A596" s="13">
        <v>595</v>
      </c>
    </row>
    <row r="597" spans="1:1" ht="15">
      <c r="A597" s="13">
        <v>596</v>
      </c>
    </row>
    <row r="598" spans="1:1" ht="15">
      <c r="A598" s="13">
        <v>597</v>
      </c>
    </row>
    <row r="599" spans="1:1" ht="15">
      <c r="A599" s="13">
        <v>598</v>
      </c>
    </row>
    <row r="600" spans="1:1" ht="15">
      <c r="A600" s="13">
        <v>599</v>
      </c>
    </row>
    <row r="601" spans="1:1" ht="15">
      <c r="A601" s="13">
        <v>600</v>
      </c>
    </row>
    <row r="602" spans="1:1" ht="15">
      <c r="A602" s="13">
        <v>601</v>
      </c>
    </row>
    <row r="603" spans="1:1" ht="15">
      <c r="A603" s="13">
        <v>602</v>
      </c>
    </row>
    <row r="604" spans="1:1" ht="15">
      <c r="A604" s="13">
        <v>603</v>
      </c>
    </row>
    <row r="605" spans="1:1" ht="15">
      <c r="A605" s="13">
        <v>604</v>
      </c>
    </row>
    <row r="606" spans="1:1" ht="15">
      <c r="A606" s="13">
        <v>605</v>
      </c>
    </row>
    <row r="607" spans="1:1" ht="15">
      <c r="A607" s="13">
        <v>606</v>
      </c>
    </row>
    <row r="608" spans="1:1" ht="15">
      <c r="A608" s="13">
        <v>607</v>
      </c>
    </row>
    <row r="609" spans="1:1" ht="15">
      <c r="A609" s="13">
        <v>608</v>
      </c>
    </row>
    <row r="610" spans="1:1" ht="15">
      <c r="A610" s="13">
        <v>609</v>
      </c>
    </row>
    <row r="611" spans="1:1" ht="15">
      <c r="A611" s="13">
        <v>610</v>
      </c>
    </row>
    <row r="612" spans="1:1" ht="15">
      <c r="A612" s="13">
        <v>611</v>
      </c>
    </row>
    <row r="613" spans="1:1" ht="15">
      <c r="A613" s="13">
        <v>612</v>
      </c>
    </row>
    <row r="614" spans="1:1" ht="15">
      <c r="A614" s="13">
        <v>613</v>
      </c>
    </row>
    <row r="615" spans="1:1" ht="15">
      <c r="A615" s="13">
        <v>614</v>
      </c>
    </row>
    <row r="616" spans="1:1" ht="15">
      <c r="A616" s="13">
        <v>615</v>
      </c>
    </row>
    <row r="617" spans="1:1" ht="15">
      <c r="A617" s="13">
        <v>616</v>
      </c>
    </row>
    <row r="618" spans="1:1" ht="15">
      <c r="A618" s="13">
        <v>617</v>
      </c>
    </row>
    <row r="619" spans="1:1" ht="15">
      <c r="A619" s="13">
        <v>618</v>
      </c>
    </row>
    <row r="620" spans="1:1" ht="15">
      <c r="A620" s="13">
        <v>619</v>
      </c>
    </row>
    <row r="621" spans="1:1" ht="15">
      <c r="A621" s="13">
        <v>620</v>
      </c>
    </row>
    <row r="622" spans="1:1" ht="15">
      <c r="A622" s="13">
        <v>621</v>
      </c>
    </row>
    <row r="623" spans="1:1" ht="15">
      <c r="A623" s="13">
        <v>622</v>
      </c>
    </row>
    <row r="624" spans="1:1" ht="15">
      <c r="A624" s="13">
        <v>623</v>
      </c>
    </row>
    <row r="625" spans="1:1" ht="15">
      <c r="A625" s="13">
        <v>624</v>
      </c>
    </row>
    <row r="626" spans="1:1" ht="15">
      <c r="A626" s="13">
        <v>625</v>
      </c>
    </row>
    <row r="627" spans="1:1" ht="15">
      <c r="A627" s="13">
        <v>626</v>
      </c>
    </row>
    <row r="628" spans="1:1" ht="15">
      <c r="A628" s="13">
        <v>627</v>
      </c>
    </row>
    <row r="629" spans="1:1" ht="15">
      <c r="A629" s="13">
        <v>628</v>
      </c>
    </row>
    <row r="630" spans="1:1" ht="15">
      <c r="A630" s="13">
        <v>629</v>
      </c>
    </row>
    <row r="631" spans="1:1" ht="15">
      <c r="A631" s="13">
        <v>630</v>
      </c>
    </row>
    <row r="632" spans="1:1" ht="15">
      <c r="A632" s="13">
        <v>631</v>
      </c>
    </row>
    <row r="633" spans="1:1" ht="15">
      <c r="A633" s="13">
        <v>632</v>
      </c>
    </row>
    <row r="634" spans="1:1" ht="15">
      <c r="A634" s="13">
        <v>633</v>
      </c>
    </row>
    <row r="635" spans="1:1" ht="15">
      <c r="A635" s="13">
        <v>634</v>
      </c>
    </row>
    <row r="636" spans="1:1" ht="15">
      <c r="A636" s="13">
        <v>635</v>
      </c>
    </row>
    <row r="637" spans="1:1" ht="15">
      <c r="A637" s="13">
        <v>636</v>
      </c>
    </row>
    <row r="638" spans="1:1" ht="15">
      <c r="A638" s="13">
        <v>637</v>
      </c>
    </row>
    <row r="639" spans="1:1" ht="15">
      <c r="A639" s="13">
        <v>638</v>
      </c>
    </row>
    <row r="640" spans="1:1" ht="15">
      <c r="A640" s="13">
        <v>639</v>
      </c>
    </row>
    <row r="641" spans="1:1" ht="15">
      <c r="A641" s="13">
        <v>640</v>
      </c>
    </row>
    <row r="642" spans="1:1" ht="15">
      <c r="A642" s="13">
        <v>641</v>
      </c>
    </row>
    <row r="643" spans="1:1" ht="15">
      <c r="A643" s="13">
        <v>642</v>
      </c>
    </row>
    <row r="644" spans="1:1" ht="15">
      <c r="A644" s="13">
        <v>643</v>
      </c>
    </row>
    <row r="645" spans="1:1" ht="15">
      <c r="A645" s="13">
        <v>644</v>
      </c>
    </row>
    <row r="646" spans="1:1" ht="15">
      <c r="A646" s="13">
        <v>645</v>
      </c>
    </row>
    <row r="647" spans="1:1" ht="15">
      <c r="A647" s="13">
        <v>646</v>
      </c>
    </row>
    <row r="648" spans="1:1" ht="15">
      <c r="A648" s="13">
        <v>647</v>
      </c>
    </row>
    <row r="649" spans="1:1" ht="15">
      <c r="A649" s="13">
        <v>648</v>
      </c>
    </row>
    <row r="650" spans="1:1" ht="15">
      <c r="A650" s="13">
        <v>649</v>
      </c>
    </row>
    <row r="651" spans="1:1" ht="15">
      <c r="A651" s="13">
        <v>650</v>
      </c>
    </row>
    <row r="652" spans="1:1" ht="15">
      <c r="A652" s="13">
        <v>651</v>
      </c>
    </row>
    <row r="653" spans="1:1" ht="15">
      <c r="A653" s="13">
        <v>652</v>
      </c>
    </row>
    <row r="654" spans="1:1" ht="15">
      <c r="A654" s="13">
        <v>653</v>
      </c>
    </row>
    <row r="655" spans="1:1" ht="15">
      <c r="A655" s="13">
        <v>654</v>
      </c>
    </row>
    <row r="656" spans="1:1" ht="15">
      <c r="A656" s="13">
        <v>655</v>
      </c>
    </row>
    <row r="657" spans="1:1" ht="15">
      <c r="A657" s="13">
        <v>656</v>
      </c>
    </row>
    <row r="658" spans="1:1" ht="15">
      <c r="A658" s="13">
        <v>657</v>
      </c>
    </row>
    <row r="659" spans="1:1" ht="15">
      <c r="A659" s="13">
        <v>658</v>
      </c>
    </row>
    <row r="660" spans="1:1" ht="15">
      <c r="A660" s="13">
        <v>659</v>
      </c>
    </row>
    <row r="661" spans="1:1" ht="15">
      <c r="A661" s="13">
        <v>660</v>
      </c>
    </row>
    <row r="662" spans="1:1" ht="15">
      <c r="A662" s="13">
        <v>661</v>
      </c>
    </row>
    <row r="663" spans="1:1" ht="15">
      <c r="A663" s="13">
        <v>662</v>
      </c>
    </row>
    <row r="664" spans="1:1" ht="15">
      <c r="A664" s="13">
        <v>663</v>
      </c>
    </row>
    <row r="665" spans="1:1" ht="15">
      <c r="A665" s="13">
        <v>664</v>
      </c>
    </row>
    <row r="666" spans="1:1" ht="15">
      <c r="A666" s="13">
        <v>665</v>
      </c>
    </row>
    <row r="667" spans="1:1" ht="15">
      <c r="A667" s="13">
        <v>666</v>
      </c>
    </row>
    <row r="668" spans="1:1" ht="15">
      <c r="A668" s="13">
        <v>667</v>
      </c>
    </row>
    <row r="669" spans="1:1" ht="15">
      <c r="A669" s="13">
        <v>668</v>
      </c>
    </row>
    <row r="670" spans="1:1" ht="15">
      <c r="A670" s="13">
        <v>669</v>
      </c>
    </row>
    <row r="671" spans="1:1" ht="15">
      <c r="A671" s="13">
        <v>670</v>
      </c>
    </row>
    <row r="672" spans="1:1" ht="15">
      <c r="A672" s="13">
        <v>671</v>
      </c>
    </row>
    <row r="673" spans="1:1" ht="15">
      <c r="A673" s="13">
        <v>672</v>
      </c>
    </row>
    <row r="674" spans="1:1" ht="15">
      <c r="A674" s="13">
        <v>673</v>
      </c>
    </row>
    <row r="675" spans="1:1" ht="15">
      <c r="A675" s="13">
        <v>674</v>
      </c>
    </row>
    <row r="676" spans="1:1" ht="15">
      <c r="A676" s="13">
        <v>675</v>
      </c>
    </row>
    <row r="677" spans="1:1" ht="15">
      <c r="A677" s="13">
        <v>676</v>
      </c>
    </row>
    <row r="678" spans="1:1" ht="15">
      <c r="A678" s="13">
        <v>677</v>
      </c>
    </row>
    <row r="679" spans="1:1" ht="15">
      <c r="A679" s="13">
        <v>678</v>
      </c>
    </row>
    <row r="680" spans="1:1" ht="15">
      <c r="A680" s="13">
        <v>679</v>
      </c>
    </row>
    <row r="681" spans="1:1" ht="15">
      <c r="A681" s="13">
        <v>680</v>
      </c>
    </row>
    <row r="682" spans="1:1" ht="15">
      <c r="A682" s="13">
        <v>681</v>
      </c>
    </row>
    <row r="683" spans="1:1" ht="15">
      <c r="A683" s="13">
        <v>682</v>
      </c>
    </row>
    <row r="684" spans="1:1" ht="15">
      <c r="A684" s="13">
        <v>683</v>
      </c>
    </row>
    <row r="685" spans="1:1" ht="15">
      <c r="A685" s="13">
        <v>684</v>
      </c>
    </row>
    <row r="686" spans="1:1" ht="15">
      <c r="A686" s="13">
        <v>685</v>
      </c>
    </row>
    <row r="687" spans="1:1" ht="15">
      <c r="A687" s="13">
        <v>686</v>
      </c>
    </row>
    <row r="688" spans="1:1" ht="15">
      <c r="A688" s="13">
        <v>687</v>
      </c>
    </row>
    <row r="689" spans="1:1" ht="15">
      <c r="A689" s="13">
        <v>688</v>
      </c>
    </row>
    <row r="690" spans="1:1" ht="15">
      <c r="A690" s="13">
        <v>689</v>
      </c>
    </row>
    <row r="691" spans="1:1" ht="15">
      <c r="A691" s="13">
        <v>690</v>
      </c>
    </row>
    <row r="692" spans="1:1" ht="15">
      <c r="A692" s="13">
        <v>691</v>
      </c>
    </row>
    <row r="693" spans="1:1" ht="15">
      <c r="A693" s="13">
        <v>692</v>
      </c>
    </row>
    <row r="694" spans="1:1" ht="15">
      <c r="A694" s="13">
        <v>693</v>
      </c>
    </row>
    <row r="695" spans="1:1" ht="15">
      <c r="A695" s="13">
        <v>694</v>
      </c>
    </row>
    <row r="696" spans="1:1" ht="15">
      <c r="A696" s="13">
        <v>695</v>
      </c>
    </row>
    <row r="697" spans="1:1" ht="15">
      <c r="A697" s="13">
        <v>696</v>
      </c>
    </row>
    <row r="698" spans="1:1" ht="15">
      <c r="A698" s="13">
        <v>697</v>
      </c>
    </row>
    <row r="699" spans="1:1" ht="15">
      <c r="A699" s="13">
        <v>698</v>
      </c>
    </row>
    <row r="700" spans="1:1" ht="15">
      <c r="A700" s="13">
        <v>699</v>
      </c>
    </row>
    <row r="701" spans="1:1" ht="15">
      <c r="A701" s="13">
        <v>700</v>
      </c>
    </row>
    <row r="702" spans="1:1" ht="15">
      <c r="A702" s="13">
        <v>750</v>
      </c>
    </row>
    <row r="703" spans="1:1" ht="15">
      <c r="A703" s="13">
        <v>800</v>
      </c>
    </row>
    <row r="704" spans="1:1" ht="15">
      <c r="A704" s="13">
        <v>850</v>
      </c>
    </row>
    <row r="705" spans="1:1" ht="15">
      <c r="A705" s="13">
        <v>900</v>
      </c>
    </row>
    <row r="706" spans="1:1" ht="15">
      <c r="A706" s="13">
        <v>950</v>
      </c>
    </row>
    <row r="707" spans="1:1" ht="15">
      <c r="A707" s="13">
        <v>1000</v>
      </c>
    </row>
    <row r="708" spans="1:1" ht="15">
      <c r="A708" s="13">
        <v>1050</v>
      </c>
    </row>
    <row r="709" spans="1:1" ht="15">
      <c r="A709" s="13">
        <v>1100</v>
      </c>
    </row>
    <row r="710" spans="1:1" ht="15">
      <c r="A710" s="13">
        <v>1150</v>
      </c>
    </row>
    <row r="711" spans="1:1" ht="15">
      <c r="A711" s="13">
        <v>1200</v>
      </c>
    </row>
    <row r="712" spans="1:1" ht="15">
      <c r="A712" s="13">
        <v>1250</v>
      </c>
    </row>
    <row r="713" spans="1:1" ht="15">
      <c r="A713" s="13">
        <v>1300</v>
      </c>
    </row>
    <row r="714" spans="1:1" ht="15">
      <c r="A714" s="13">
        <v>1350</v>
      </c>
    </row>
    <row r="715" spans="1:1" ht="15">
      <c r="A715" s="13">
        <v>1400</v>
      </c>
    </row>
    <row r="716" spans="1:1" ht="15">
      <c r="A716" s="13">
        <v>1450</v>
      </c>
    </row>
    <row r="717" spans="1:1" ht="15">
      <c r="A717" s="13">
        <v>1500</v>
      </c>
    </row>
    <row r="718" spans="1:1" ht="15">
      <c r="A718" s="13">
        <v>1550</v>
      </c>
    </row>
    <row r="719" spans="1:1" ht="15">
      <c r="A719" s="13">
        <v>1600</v>
      </c>
    </row>
    <row r="720" spans="1:1" ht="15">
      <c r="A720" s="13">
        <v>1650</v>
      </c>
    </row>
    <row r="721" spans="1:1" ht="15">
      <c r="A721" s="13">
        <v>1700</v>
      </c>
    </row>
    <row r="722" spans="1:1" ht="15">
      <c r="A722" s="13">
        <v>1750</v>
      </c>
    </row>
    <row r="723" spans="1:1" ht="15">
      <c r="A723" s="13">
        <v>1800</v>
      </c>
    </row>
    <row r="724" spans="1:1" ht="15">
      <c r="A724" s="13">
        <v>1850</v>
      </c>
    </row>
    <row r="725" spans="1:1" ht="15">
      <c r="A725" s="13">
        <v>1900</v>
      </c>
    </row>
    <row r="726" spans="1:1" ht="15">
      <c r="A726" s="13">
        <v>1950</v>
      </c>
    </row>
    <row r="727" spans="1:1" ht="15">
      <c r="A727" s="13">
        <v>2000</v>
      </c>
    </row>
    <row r="728" spans="1:1" ht="15">
      <c r="A728" s="13">
        <v>2050</v>
      </c>
    </row>
    <row r="729" spans="1:1" ht="15">
      <c r="A729" s="13">
        <v>2100</v>
      </c>
    </row>
    <row r="730" spans="1:1" ht="15">
      <c r="A730" s="13">
        <v>2150</v>
      </c>
    </row>
    <row r="731" spans="1:1" ht="15">
      <c r="A731" s="13">
        <v>2200</v>
      </c>
    </row>
    <row r="732" spans="1:1" ht="15">
      <c r="A732" s="13">
        <v>2250</v>
      </c>
    </row>
    <row r="733" spans="1:1" ht="15">
      <c r="A733" s="13">
        <v>2300</v>
      </c>
    </row>
    <row r="734" spans="1:1" ht="15">
      <c r="A734" s="13">
        <v>2350</v>
      </c>
    </row>
    <row r="735" spans="1:1" ht="15">
      <c r="A735" s="13">
        <v>2400</v>
      </c>
    </row>
    <row r="736" spans="1:1" ht="15">
      <c r="A736" s="13">
        <v>2450</v>
      </c>
    </row>
    <row r="737" spans="1:1" ht="15">
      <c r="A737" s="13">
        <v>2500</v>
      </c>
    </row>
    <row r="738" spans="1:1" ht="15">
      <c r="A738" s="13">
        <v>2550</v>
      </c>
    </row>
    <row r="739" spans="1:1" ht="15">
      <c r="A739" s="13">
        <v>2600</v>
      </c>
    </row>
    <row r="740" spans="1:1" ht="15">
      <c r="A740" s="13">
        <v>2650</v>
      </c>
    </row>
    <row r="741" spans="1:1" ht="15">
      <c r="A741" s="13">
        <v>2700</v>
      </c>
    </row>
    <row r="742" spans="1:1" ht="15">
      <c r="A742" s="13">
        <v>2750</v>
      </c>
    </row>
    <row r="743" spans="1:1" ht="15">
      <c r="A743" s="13">
        <v>2800</v>
      </c>
    </row>
    <row r="744" spans="1:1" ht="15">
      <c r="A744" s="13">
        <v>2850</v>
      </c>
    </row>
    <row r="745" spans="1:1" ht="15">
      <c r="A745" s="13">
        <v>2900</v>
      </c>
    </row>
    <row r="746" spans="1:1" ht="15">
      <c r="A746" s="13">
        <v>2950</v>
      </c>
    </row>
    <row r="747" spans="1:1" ht="15">
      <c r="A747" s="13">
        <v>3000</v>
      </c>
    </row>
    <row r="748" spans="1:1" ht="15">
      <c r="A748" s="13">
        <v>3050</v>
      </c>
    </row>
    <row r="749" spans="1:1" ht="15">
      <c r="A749" s="13">
        <v>3100</v>
      </c>
    </row>
    <row r="750" spans="1:1" ht="15">
      <c r="A750" s="13">
        <v>3150</v>
      </c>
    </row>
    <row r="751" spans="1:1" ht="15">
      <c r="A751" s="13">
        <v>3200</v>
      </c>
    </row>
    <row r="752" spans="1:1" ht="15">
      <c r="A752" s="13">
        <v>3250</v>
      </c>
    </row>
    <row r="753" spans="1:1" ht="15">
      <c r="A753" s="13">
        <v>3300</v>
      </c>
    </row>
    <row r="754" spans="1:1" ht="15">
      <c r="A754" s="13">
        <v>3350</v>
      </c>
    </row>
    <row r="755" spans="1:1" ht="15">
      <c r="A755" s="13">
        <v>3400</v>
      </c>
    </row>
    <row r="756" spans="1:1" ht="15">
      <c r="A756" s="13">
        <v>3450</v>
      </c>
    </row>
    <row r="757" spans="1:1" ht="15">
      <c r="A757" s="13">
        <v>3500</v>
      </c>
    </row>
    <row r="758" spans="1:1" ht="15">
      <c r="A758" s="13">
        <v>3550</v>
      </c>
    </row>
    <row r="759" spans="1:1" ht="15">
      <c r="A759" s="13">
        <v>3600</v>
      </c>
    </row>
    <row r="760" spans="1:1" ht="15">
      <c r="A760" s="13">
        <v>3650</v>
      </c>
    </row>
    <row r="761" spans="1:1" ht="15">
      <c r="A761" s="13">
        <v>3700</v>
      </c>
    </row>
    <row r="762" spans="1:1" ht="15">
      <c r="A762" s="13">
        <v>3750</v>
      </c>
    </row>
    <row r="763" spans="1:1" ht="15">
      <c r="A763" s="13">
        <v>3800</v>
      </c>
    </row>
    <row r="764" spans="1:1" ht="15">
      <c r="A764" s="13">
        <v>3850</v>
      </c>
    </row>
    <row r="765" spans="1:1" ht="15">
      <c r="A765" s="13">
        <v>3900</v>
      </c>
    </row>
    <row r="766" spans="1:1" ht="15">
      <c r="A766" s="13">
        <v>3950</v>
      </c>
    </row>
    <row r="767" spans="1:1" ht="15">
      <c r="A767" s="13">
        <v>4000</v>
      </c>
    </row>
    <row r="768" spans="1:1" ht="15">
      <c r="A768" s="13">
        <v>4050</v>
      </c>
    </row>
    <row r="769" spans="1:1" ht="15">
      <c r="A769" s="13">
        <v>4100</v>
      </c>
    </row>
    <row r="770" spans="1:1" ht="15">
      <c r="A770" s="13">
        <v>4150</v>
      </c>
    </row>
    <row r="771" spans="1:1" ht="15">
      <c r="A771" s="13">
        <v>4200</v>
      </c>
    </row>
    <row r="772" spans="1:1" ht="15">
      <c r="A772" s="13">
        <v>4250</v>
      </c>
    </row>
    <row r="773" spans="1:1" ht="15">
      <c r="A773" s="13">
        <v>4300</v>
      </c>
    </row>
    <row r="774" spans="1:1" ht="15">
      <c r="A774" s="13">
        <v>4350</v>
      </c>
    </row>
    <row r="775" spans="1:1" ht="15">
      <c r="A775" s="13">
        <v>4400</v>
      </c>
    </row>
    <row r="776" spans="1:1" ht="15">
      <c r="A776" s="13">
        <v>4450</v>
      </c>
    </row>
    <row r="777" spans="1:1" ht="15">
      <c r="A777" s="13">
        <v>4500</v>
      </c>
    </row>
    <row r="778" spans="1:1" ht="15">
      <c r="A778" s="13">
        <v>4550</v>
      </c>
    </row>
    <row r="779" spans="1:1" ht="15">
      <c r="A779" s="13">
        <v>4600</v>
      </c>
    </row>
    <row r="780" spans="1:1" ht="15">
      <c r="A780" s="13">
        <v>4650</v>
      </c>
    </row>
    <row r="781" spans="1:1" ht="15">
      <c r="A781" s="13">
        <v>4700</v>
      </c>
    </row>
    <row r="782" spans="1:1" ht="15">
      <c r="A782" s="13">
        <v>4750</v>
      </c>
    </row>
    <row r="783" spans="1:1" ht="15">
      <c r="A783" s="13">
        <v>4800</v>
      </c>
    </row>
    <row r="784" spans="1:1" ht="15">
      <c r="A784" s="13">
        <v>4850</v>
      </c>
    </row>
    <row r="785" spans="1:1" ht="15">
      <c r="A785" s="13">
        <v>4900</v>
      </c>
    </row>
    <row r="786" spans="1:1" ht="15">
      <c r="A786" s="13">
        <v>4950</v>
      </c>
    </row>
    <row r="787" spans="1:1" ht="15">
      <c r="A787" s="13">
        <v>5000</v>
      </c>
    </row>
    <row r="788" spans="1:1" ht="15">
      <c r="A788" s="13">
        <v>5050</v>
      </c>
    </row>
    <row r="789" spans="1:1" ht="15">
      <c r="A789" s="13">
        <v>5100</v>
      </c>
    </row>
    <row r="790" spans="1:1" ht="15">
      <c r="A790" s="13">
        <v>5150</v>
      </c>
    </row>
    <row r="791" spans="1:1" ht="15">
      <c r="A791" s="13">
        <v>5200</v>
      </c>
    </row>
    <row r="792" spans="1:1" ht="15">
      <c r="A792" s="13">
        <v>5250</v>
      </c>
    </row>
    <row r="793" spans="1:1" ht="15">
      <c r="A793" s="13">
        <v>5300</v>
      </c>
    </row>
    <row r="794" spans="1:1" ht="15">
      <c r="A794" s="13">
        <v>5350</v>
      </c>
    </row>
    <row r="795" spans="1:1" ht="15">
      <c r="A795" s="13">
        <v>5400</v>
      </c>
    </row>
    <row r="796" spans="1:1" ht="15">
      <c r="A796" s="13">
        <v>5450</v>
      </c>
    </row>
    <row r="797" spans="1:1" ht="15">
      <c r="A797" s="13">
        <v>5500</v>
      </c>
    </row>
    <row r="798" spans="1:1" ht="15">
      <c r="A798" s="13"/>
    </row>
    <row r="799" spans="1:1" ht="15">
      <c r="A799" s="13"/>
    </row>
    <row r="800" spans="1:1" ht="15">
      <c r="A800" s="13"/>
    </row>
    <row r="801" spans="1:1" ht="15">
      <c r="A801" s="13"/>
    </row>
    <row r="802" spans="1:1" ht="15">
      <c r="A802" s="13"/>
    </row>
    <row r="803" spans="1:1" ht="15">
      <c r="A803" s="13"/>
    </row>
    <row r="804" spans="1:1" ht="15">
      <c r="A804" s="13"/>
    </row>
    <row r="805" spans="1:1" ht="15">
      <c r="A805" s="13"/>
    </row>
    <row r="806" spans="1:1" ht="15">
      <c r="A806" s="13"/>
    </row>
    <row r="807" spans="1:1" ht="15">
      <c r="A807" s="13"/>
    </row>
    <row r="808" spans="1:1" ht="15">
      <c r="A808" s="13"/>
    </row>
    <row r="809" spans="1:1" ht="15">
      <c r="A809" s="13"/>
    </row>
    <row r="810" spans="1:1" ht="15">
      <c r="A810" s="13"/>
    </row>
    <row r="811" spans="1:1" ht="15">
      <c r="A811" s="13"/>
    </row>
    <row r="812" spans="1:1" ht="15">
      <c r="A812" s="13"/>
    </row>
    <row r="813" spans="1:1" ht="15">
      <c r="A813" s="13"/>
    </row>
    <row r="814" spans="1:1" ht="15">
      <c r="A814" s="13"/>
    </row>
    <row r="815" spans="1:1" ht="15">
      <c r="A815" s="13"/>
    </row>
    <row r="816" spans="1:1" ht="15">
      <c r="A816" s="13"/>
    </row>
    <row r="817" spans="1:1" ht="15">
      <c r="A817" s="13"/>
    </row>
    <row r="818" spans="1:1" ht="15">
      <c r="A818" s="13"/>
    </row>
    <row r="819" spans="1:1" ht="15">
      <c r="A819" s="13"/>
    </row>
    <row r="820" spans="1:1" ht="15">
      <c r="A820" s="13"/>
    </row>
    <row r="821" spans="1:1" ht="15">
      <c r="A821" s="13"/>
    </row>
    <row r="822" spans="1:1" ht="15">
      <c r="A822" s="13"/>
    </row>
    <row r="823" spans="1:1" ht="15">
      <c r="A823" s="13"/>
    </row>
    <row r="824" spans="1:1" ht="15">
      <c r="A824" s="13"/>
    </row>
    <row r="825" spans="1:1" ht="15">
      <c r="A825" s="13"/>
    </row>
    <row r="826" spans="1:1" ht="15">
      <c r="A826" s="13"/>
    </row>
    <row r="827" spans="1:1" ht="15">
      <c r="A827" s="13"/>
    </row>
    <row r="828" spans="1:1" ht="15">
      <c r="A828" s="13"/>
    </row>
    <row r="829" spans="1:1" ht="15">
      <c r="A829" s="13"/>
    </row>
    <row r="830" spans="1:1" ht="15">
      <c r="A830" s="13"/>
    </row>
    <row r="831" spans="1:1" ht="15">
      <c r="A831" s="13"/>
    </row>
    <row r="832" spans="1:1" ht="15">
      <c r="A832" s="13"/>
    </row>
    <row r="833" spans="1:1" ht="15">
      <c r="A833" s="13"/>
    </row>
    <row r="834" spans="1:1" ht="15">
      <c r="A834" s="13"/>
    </row>
    <row r="835" spans="1:1" ht="15">
      <c r="A835" s="13"/>
    </row>
    <row r="836" spans="1:1" ht="15">
      <c r="A836" s="13"/>
    </row>
    <row r="837" spans="1:1" ht="15">
      <c r="A837" s="13"/>
    </row>
    <row r="838" spans="1:1" ht="15">
      <c r="A838" s="13"/>
    </row>
    <row r="839" spans="1:1" ht="15">
      <c r="A839" s="13"/>
    </row>
    <row r="840" spans="1:1" ht="15">
      <c r="A840" s="13"/>
    </row>
    <row r="841" spans="1:1" ht="15">
      <c r="A841" s="13"/>
    </row>
    <row r="842" spans="1:1" ht="15">
      <c r="A842" s="13"/>
    </row>
    <row r="843" spans="1:1" ht="15">
      <c r="A843" s="13"/>
    </row>
    <row r="844" spans="1:1" ht="15">
      <c r="A844" s="13"/>
    </row>
    <row r="845" spans="1:1" ht="15">
      <c r="A845" s="13"/>
    </row>
    <row r="846" spans="1:1" ht="15">
      <c r="A846" s="13"/>
    </row>
    <row r="847" spans="1:1" ht="15">
      <c r="A847" s="13"/>
    </row>
    <row r="848" spans="1:1" ht="15">
      <c r="A848" s="13"/>
    </row>
    <row r="849" spans="1:1" ht="15">
      <c r="A849" s="13"/>
    </row>
    <row r="850" spans="1:1" ht="15">
      <c r="A850" s="13"/>
    </row>
    <row r="851" spans="1:1" ht="15">
      <c r="A851" s="13"/>
    </row>
    <row r="852" spans="1:1" ht="15">
      <c r="A852" s="13"/>
    </row>
    <row r="853" spans="1:1" ht="15">
      <c r="A853" s="13"/>
    </row>
    <row r="854" spans="1:1" ht="15">
      <c r="A854" s="13"/>
    </row>
    <row r="855" spans="1:1" ht="15">
      <c r="A855" s="13"/>
    </row>
    <row r="856" spans="1:1" ht="15">
      <c r="A856" s="13"/>
    </row>
    <row r="857" spans="1:1" ht="15">
      <c r="A857" s="13"/>
    </row>
    <row r="858" spans="1:1" ht="15">
      <c r="A858" s="13"/>
    </row>
    <row r="859" spans="1:1" ht="15">
      <c r="A859" s="13"/>
    </row>
    <row r="860" spans="1:1" ht="15">
      <c r="A860" s="13"/>
    </row>
    <row r="861" spans="1:1" ht="15">
      <c r="A861" s="13"/>
    </row>
    <row r="862" spans="1:1" ht="15">
      <c r="A862" s="13"/>
    </row>
    <row r="863" spans="1:1" ht="15">
      <c r="A863" s="13"/>
    </row>
    <row r="864" spans="1:1" ht="15">
      <c r="A864" s="13"/>
    </row>
    <row r="865" spans="1:1" ht="15">
      <c r="A865" s="13"/>
    </row>
    <row r="866" spans="1:1" ht="15">
      <c r="A866" s="13"/>
    </row>
    <row r="867" spans="1:1" ht="15">
      <c r="A867" s="13"/>
    </row>
    <row r="868" spans="1:1" ht="15">
      <c r="A868" s="13"/>
    </row>
    <row r="869" spans="1:1" ht="15">
      <c r="A869" s="13"/>
    </row>
    <row r="870" spans="1:1" ht="15">
      <c r="A870" s="13"/>
    </row>
    <row r="871" spans="1:1" ht="15">
      <c r="A871" s="13"/>
    </row>
    <row r="872" spans="1:1" ht="15">
      <c r="A872" s="13"/>
    </row>
    <row r="873" spans="1:1" ht="15">
      <c r="A873" s="13"/>
    </row>
    <row r="874" spans="1:1" ht="15">
      <c r="A874" s="13"/>
    </row>
    <row r="875" spans="1:1" ht="15">
      <c r="A875" s="13"/>
    </row>
    <row r="876" spans="1:1" ht="15">
      <c r="A876" s="13"/>
    </row>
    <row r="877" spans="1:1" ht="15">
      <c r="A877" s="13"/>
    </row>
    <row r="878" spans="1:1" ht="15">
      <c r="A878" s="13"/>
    </row>
    <row r="879" spans="1:1" ht="15">
      <c r="A879" s="13"/>
    </row>
    <row r="880" spans="1:1" ht="15">
      <c r="A880" s="13"/>
    </row>
    <row r="881" spans="1:1" ht="15">
      <c r="A881" s="13"/>
    </row>
    <row r="882" spans="1:1" ht="15">
      <c r="A882" s="13"/>
    </row>
    <row r="883" spans="1:1" ht="15">
      <c r="A883" s="13"/>
    </row>
    <row r="884" spans="1:1" ht="15">
      <c r="A884" s="13"/>
    </row>
    <row r="885" spans="1:1" ht="15">
      <c r="A885" s="13"/>
    </row>
    <row r="886" spans="1:1" ht="15">
      <c r="A886" s="13"/>
    </row>
    <row r="887" spans="1:1" ht="15">
      <c r="A887" s="13"/>
    </row>
    <row r="888" spans="1:1" ht="15">
      <c r="A888" s="13"/>
    </row>
    <row r="889" spans="1:1" ht="15">
      <c r="A889" s="13"/>
    </row>
    <row r="890" spans="1:1" ht="15">
      <c r="A890" s="13"/>
    </row>
    <row r="891" spans="1:1" ht="15">
      <c r="A891" s="13"/>
    </row>
    <row r="892" spans="1:1" ht="15">
      <c r="A892" s="13"/>
    </row>
    <row r="893" spans="1:1" ht="15">
      <c r="A893" s="13"/>
    </row>
    <row r="894" spans="1:1" ht="15">
      <c r="A894" s="13"/>
    </row>
    <row r="895" spans="1:1" ht="15">
      <c r="A895" s="13"/>
    </row>
    <row r="896" spans="1:1" ht="15">
      <c r="A896" s="13"/>
    </row>
    <row r="897" spans="1:1" ht="15">
      <c r="A897" s="13"/>
    </row>
    <row r="898" spans="1:1" ht="15">
      <c r="A898" s="13"/>
    </row>
    <row r="899" spans="1:1" ht="15">
      <c r="A899" s="13"/>
    </row>
    <row r="900" spans="1:1" ht="15">
      <c r="A900" s="13"/>
    </row>
    <row r="901" spans="1:1" ht="15">
      <c r="A901" s="13"/>
    </row>
    <row r="902" spans="1:1" ht="15">
      <c r="A902" s="13"/>
    </row>
    <row r="903" spans="1:1" ht="15">
      <c r="A903" s="13"/>
    </row>
    <row r="904" spans="1:1" ht="15">
      <c r="A904" s="13"/>
    </row>
    <row r="905" spans="1:1" ht="15">
      <c r="A905" s="13"/>
    </row>
    <row r="906" spans="1:1" ht="15">
      <c r="A906" s="13"/>
    </row>
    <row r="907" spans="1:1" ht="15">
      <c r="A907" s="13"/>
    </row>
    <row r="908" spans="1:1" ht="15">
      <c r="A908" s="13"/>
    </row>
    <row r="909" spans="1:1" ht="15">
      <c r="A909" s="13"/>
    </row>
    <row r="910" spans="1:1" ht="15">
      <c r="A910" s="13"/>
    </row>
    <row r="911" spans="1:1" ht="15">
      <c r="A911" s="13"/>
    </row>
    <row r="912" spans="1:1" ht="15">
      <c r="A912" s="13"/>
    </row>
    <row r="913" spans="1:1" ht="15">
      <c r="A913" s="13"/>
    </row>
    <row r="914" spans="1:1" ht="15">
      <c r="A914" s="13"/>
    </row>
    <row r="915" spans="1:1" ht="15">
      <c r="A915" s="13"/>
    </row>
    <row r="916" spans="1:1" ht="15">
      <c r="A916" s="13"/>
    </row>
    <row r="917" spans="1:1" ht="15">
      <c r="A917" s="13"/>
    </row>
    <row r="918" spans="1:1" ht="15">
      <c r="A918" s="13"/>
    </row>
    <row r="919" spans="1:1" ht="15">
      <c r="A919" s="13"/>
    </row>
    <row r="920" spans="1:1" ht="15">
      <c r="A920" s="13"/>
    </row>
    <row r="921" spans="1:1" ht="15">
      <c r="A921" s="13"/>
    </row>
    <row r="922" spans="1:1" ht="15">
      <c r="A922" s="13"/>
    </row>
    <row r="923" spans="1:1" ht="15">
      <c r="A923" s="13"/>
    </row>
    <row r="924" spans="1:1" ht="15">
      <c r="A924" s="13"/>
    </row>
    <row r="925" spans="1:1" ht="15">
      <c r="A925" s="13"/>
    </row>
    <row r="926" spans="1:1" ht="15">
      <c r="A926" s="13"/>
    </row>
    <row r="927" spans="1:1" ht="15">
      <c r="A927" s="13"/>
    </row>
    <row r="928" spans="1:1" ht="15">
      <c r="A928" s="13"/>
    </row>
    <row r="929" spans="1:1" ht="15">
      <c r="A929" s="13"/>
    </row>
    <row r="930" spans="1:1" ht="15">
      <c r="A930" s="13"/>
    </row>
    <row r="931" spans="1:1" ht="15">
      <c r="A931" s="13"/>
    </row>
    <row r="932" spans="1:1" ht="15">
      <c r="A932" s="13"/>
    </row>
    <row r="933" spans="1:1" ht="15">
      <c r="A933" s="13"/>
    </row>
    <row r="934" spans="1:1" ht="15">
      <c r="A934" s="13"/>
    </row>
    <row r="935" spans="1:1" ht="15">
      <c r="A935" s="13"/>
    </row>
    <row r="936" spans="1:1" ht="15">
      <c r="A936" s="13"/>
    </row>
    <row r="937" spans="1:1" ht="15">
      <c r="A937" s="13"/>
    </row>
    <row r="938" spans="1:1" ht="15">
      <c r="A938" s="13"/>
    </row>
    <row r="939" spans="1:1" ht="15">
      <c r="A939" s="13"/>
    </row>
    <row r="940" spans="1:1" ht="15">
      <c r="A940" s="13"/>
    </row>
    <row r="941" spans="1:1" ht="15">
      <c r="A941" s="13"/>
    </row>
    <row r="942" spans="1:1" ht="15">
      <c r="A942" s="13"/>
    </row>
    <row r="943" spans="1:1" ht="15">
      <c r="A943" s="13"/>
    </row>
    <row r="944" spans="1:1" ht="15">
      <c r="A944" s="13"/>
    </row>
    <row r="945" spans="1:1" ht="15">
      <c r="A945" s="13"/>
    </row>
    <row r="946" spans="1:1" ht="15">
      <c r="A946" s="13"/>
    </row>
    <row r="947" spans="1:1" ht="15">
      <c r="A947" s="13"/>
    </row>
    <row r="948" spans="1:1" ht="15">
      <c r="A948" s="13"/>
    </row>
    <row r="949" spans="1:1" ht="15">
      <c r="A949" s="13"/>
    </row>
    <row r="950" spans="1:1" ht="15">
      <c r="A950" s="13"/>
    </row>
    <row r="951" spans="1:1" ht="15">
      <c r="A951" s="13"/>
    </row>
    <row r="952" spans="1:1" ht="15">
      <c r="A952" s="13"/>
    </row>
    <row r="953" spans="1:1" ht="15">
      <c r="A953" s="13"/>
    </row>
    <row r="954" spans="1:1" ht="15">
      <c r="A954" s="13"/>
    </row>
    <row r="955" spans="1:1" ht="15">
      <c r="A955" s="13"/>
    </row>
    <row r="956" spans="1:1" ht="15">
      <c r="A956" s="13"/>
    </row>
    <row r="957" spans="1:1" ht="15">
      <c r="A957" s="13"/>
    </row>
    <row r="958" spans="1:1" ht="15">
      <c r="A958" s="13"/>
    </row>
    <row r="959" spans="1:1" ht="15">
      <c r="A959" s="13"/>
    </row>
    <row r="960" spans="1:1" ht="15">
      <c r="A960" s="13"/>
    </row>
    <row r="961" spans="1:1" ht="15">
      <c r="A961" s="13"/>
    </row>
    <row r="962" spans="1:1" ht="15">
      <c r="A962" s="13"/>
    </row>
    <row r="963" spans="1:1" ht="15">
      <c r="A963" s="13"/>
    </row>
    <row r="964" spans="1:1" ht="15">
      <c r="A964" s="13"/>
    </row>
    <row r="965" spans="1:1" ht="15">
      <c r="A965" s="13"/>
    </row>
    <row r="966" spans="1:1" ht="15">
      <c r="A966" s="13"/>
    </row>
    <row r="967" spans="1:1" ht="15">
      <c r="A967" s="13"/>
    </row>
    <row r="968" spans="1:1" ht="15">
      <c r="A968" s="13"/>
    </row>
    <row r="969" spans="1:1" ht="15">
      <c r="A969" s="13"/>
    </row>
    <row r="970" spans="1:1" ht="15">
      <c r="A970" s="13"/>
    </row>
    <row r="971" spans="1:1" ht="15">
      <c r="A971" s="13"/>
    </row>
    <row r="972" spans="1:1" ht="15">
      <c r="A972" s="13"/>
    </row>
    <row r="973" spans="1:1" ht="15">
      <c r="A973" s="13"/>
    </row>
    <row r="974" spans="1:1" ht="15">
      <c r="A974" s="13"/>
    </row>
    <row r="975" spans="1:1" ht="15">
      <c r="A975" s="13"/>
    </row>
    <row r="976" spans="1:1" ht="15">
      <c r="A976" s="13"/>
    </row>
    <row r="977" spans="1:1" ht="15">
      <c r="A977" s="13"/>
    </row>
    <row r="978" spans="1:1" ht="15">
      <c r="A978" s="13"/>
    </row>
    <row r="979" spans="1:1" ht="15">
      <c r="A979" s="13"/>
    </row>
    <row r="980" spans="1:1" ht="15">
      <c r="A980" s="13"/>
    </row>
    <row r="981" spans="1:1" ht="15">
      <c r="A981" s="13"/>
    </row>
    <row r="982" spans="1:1" ht="15">
      <c r="A982" s="13"/>
    </row>
    <row r="983" spans="1:1" ht="15">
      <c r="A983" s="13"/>
    </row>
    <row r="984" spans="1:1" ht="15">
      <c r="A984" s="13"/>
    </row>
    <row r="985" spans="1:1" ht="15">
      <c r="A985" s="13"/>
    </row>
    <row r="986" spans="1:1" ht="15">
      <c r="A986" s="13"/>
    </row>
    <row r="987" spans="1:1" ht="15">
      <c r="A987" s="13"/>
    </row>
    <row r="988" spans="1:1" ht="15">
      <c r="A988" s="13"/>
    </row>
    <row r="989" spans="1:1" ht="15">
      <c r="A989" s="13"/>
    </row>
    <row r="990" spans="1:1" ht="15">
      <c r="A990" s="13"/>
    </row>
    <row r="991" spans="1:1" ht="15">
      <c r="A991" s="13"/>
    </row>
    <row r="992" spans="1:1" ht="15">
      <c r="A992" s="13"/>
    </row>
    <row r="993" spans="1:1" ht="15">
      <c r="A993" s="13"/>
    </row>
    <row r="994" spans="1:1" ht="15">
      <c r="A994" s="13"/>
    </row>
    <row r="995" spans="1:1" ht="15">
      <c r="A995" s="13"/>
    </row>
    <row r="996" spans="1:1" ht="15">
      <c r="A996" s="13"/>
    </row>
    <row r="997" spans="1:1" ht="15">
      <c r="A997" s="13"/>
    </row>
    <row r="998" spans="1:1" ht="15">
      <c r="A998" s="13"/>
    </row>
    <row r="999" spans="1:1" ht="15">
      <c r="A999" s="13"/>
    </row>
    <row r="1000" spans="1:1" ht="15">
      <c r="A1000" s="13"/>
    </row>
    <row r="1001" spans="1:1" ht="15">
      <c r="A1001" s="13"/>
    </row>
    <row r="1002" spans="1:1" ht="15">
      <c r="A1002" s="13"/>
    </row>
    <row r="1003" spans="1:1" ht="15">
      <c r="A1003" s="13"/>
    </row>
    <row r="1004" spans="1:1" ht="15">
      <c r="A1004" s="13"/>
    </row>
    <row r="1005" spans="1:1" ht="15">
      <c r="A1005" s="13"/>
    </row>
    <row r="1006" spans="1:1" ht="15">
      <c r="A1006" s="13"/>
    </row>
    <row r="1007" spans="1:1" ht="15">
      <c r="A1007" s="13"/>
    </row>
    <row r="1008" spans="1:1" ht="15">
      <c r="A1008" s="13"/>
    </row>
    <row r="1009" spans="1:1" ht="15">
      <c r="A1009" s="13"/>
    </row>
    <row r="1010" spans="1:1" ht="15">
      <c r="A1010" s="13"/>
    </row>
    <row r="1011" spans="1:1" ht="15">
      <c r="A1011" s="13"/>
    </row>
    <row r="1012" spans="1:1" ht="15">
      <c r="A1012" s="13"/>
    </row>
    <row r="1013" spans="1:1" ht="15">
      <c r="A1013" s="13"/>
    </row>
    <row r="1014" spans="1:1" ht="15">
      <c r="A1014" s="13"/>
    </row>
    <row r="1015" spans="1:1" ht="15">
      <c r="A1015" s="13"/>
    </row>
    <row r="1016" spans="1:1" ht="15">
      <c r="A1016" s="13"/>
    </row>
    <row r="1017" spans="1:1" ht="15">
      <c r="A1017" s="13"/>
    </row>
    <row r="1018" spans="1:1" ht="15">
      <c r="A1018" s="13"/>
    </row>
    <row r="1019" spans="1:1" ht="15">
      <c r="A1019" s="13"/>
    </row>
    <row r="1020" spans="1:1" ht="15">
      <c r="A1020" s="13"/>
    </row>
    <row r="1021" spans="1:1" ht="15">
      <c r="A1021" s="13"/>
    </row>
    <row r="1022" spans="1:1" ht="15">
      <c r="A1022" s="13"/>
    </row>
    <row r="1023" spans="1:1" ht="15">
      <c r="A1023" s="13"/>
    </row>
    <row r="1024" spans="1:1" ht="15">
      <c r="A1024" s="13"/>
    </row>
    <row r="1025" spans="1:1" ht="15">
      <c r="A1025" s="13"/>
    </row>
    <row r="1026" spans="1:1" ht="15">
      <c r="A1026" s="13"/>
    </row>
    <row r="1027" spans="1:1" ht="15">
      <c r="A1027" s="13"/>
    </row>
    <row r="1028" spans="1:1" ht="15">
      <c r="A1028" s="13"/>
    </row>
    <row r="1029" spans="1:1" ht="15">
      <c r="A1029" s="13"/>
    </row>
    <row r="1030" spans="1:1" ht="15">
      <c r="A1030" s="13"/>
    </row>
    <row r="1031" spans="1:1" ht="15">
      <c r="A1031" s="13"/>
    </row>
    <row r="1032" spans="1:1" ht="15">
      <c r="A1032" s="13"/>
    </row>
    <row r="1033" spans="1:1" ht="15">
      <c r="A1033" s="13"/>
    </row>
    <row r="1034" spans="1:1" ht="15">
      <c r="A1034" s="13"/>
    </row>
    <row r="1035" spans="1:1" ht="15">
      <c r="A1035" s="13"/>
    </row>
    <row r="1036" spans="1:1" ht="15">
      <c r="A1036" s="13"/>
    </row>
    <row r="1037" spans="1:1" ht="15">
      <c r="A1037" s="13"/>
    </row>
    <row r="1038" spans="1:1" ht="15">
      <c r="A1038" s="13"/>
    </row>
    <row r="1039" spans="1:1" ht="15">
      <c r="A1039" s="13"/>
    </row>
    <row r="1040" spans="1:1" ht="15">
      <c r="A1040" s="13"/>
    </row>
    <row r="1041" spans="1:1" ht="15">
      <c r="A1041" s="13"/>
    </row>
    <row r="1042" spans="1:1" ht="15">
      <c r="A1042" s="13"/>
    </row>
    <row r="1043" spans="1:1" ht="15">
      <c r="A1043" s="13"/>
    </row>
    <row r="1044" spans="1:1" ht="15">
      <c r="A1044" s="13"/>
    </row>
    <row r="1045" spans="1:1" ht="15">
      <c r="A1045" s="13"/>
    </row>
    <row r="1046" spans="1:1" ht="15">
      <c r="A1046" s="13"/>
    </row>
    <row r="1047" spans="1:1" ht="15">
      <c r="A1047" s="13"/>
    </row>
    <row r="1048" spans="1:1" ht="15">
      <c r="A1048" s="13"/>
    </row>
    <row r="1049" spans="1:1" ht="15">
      <c r="A1049" s="13"/>
    </row>
    <row r="1050" spans="1:1" ht="15">
      <c r="A1050" s="13"/>
    </row>
    <row r="1051" spans="1:1" ht="15">
      <c r="A1051" s="13"/>
    </row>
    <row r="1052" spans="1:1" ht="15">
      <c r="A1052" s="13"/>
    </row>
    <row r="1053" spans="1:1" ht="15">
      <c r="A1053" s="13"/>
    </row>
    <row r="1054" spans="1:1" ht="15">
      <c r="A1054" s="13"/>
    </row>
    <row r="1055" spans="1:1" ht="15">
      <c r="A1055" s="13"/>
    </row>
    <row r="1056" spans="1:1" ht="15">
      <c r="A1056" s="13"/>
    </row>
    <row r="1057" spans="1:1" ht="15">
      <c r="A1057" s="13"/>
    </row>
    <row r="1058" spans="1:1" ht="15">
      <c r="A1058" s="13"/>
    </row>
    <row r="1059" spans="1:1" ht="15">
      <c r="A1059" s="13"/>
    </row>
    <row r="1060" spans="1:1" ht="15">
      <c r="A1060" s="13"/>
    </row>
    <row r="1061" spans="1:1" ht="15">
      <c r="A1061" s="13"/>
    </row>
    <row r="1062" spans="1:1" ht="15">
      <c r="A1062" s="13"/>
    </row>
    <row r="1063" spans="1:1" ht="15">
      <c r="A1063" s="13"/>
    </row>
    <row r="1064" spans="1:1" ht="15">
      <c r="A1064" s="13"/>
    </row>
    <row r="1065" spans="1:1" ht="15">
      <c r="A1065" s="13"/>
    </row>
    <row r="1066" spans="1:1" ht="15">
      <c r="A1066" s="13"/>
    </row>
    <row r="1067" spans="1:1" ht="15">
      <c r="A1067" s="13"/>
    </row>
    <row r="1068" spans="1:1" ht="15">
      <c r="A1068" s="13"/>
    </row>
    <row r="1069" spans="1:1" ht="15">
      <c r="A1069" s="13"/>
    </row>
    <row r="1070" spans="1:1" ht="15">
      <c r="A1070" s="13"/>
    </row>
    <row r="1071" spans="1:1" ht="15">
      <c r="A1071" s="13"/>
    </row>
    <row r="1072" spans="1:1" ht="15">
      <c r="A1072" s="13"/>
    </row>
    <row r="1073" spans="1:1" ht="15">
      <c r="A1073" s="13"/>
    </row>
    <row r="1074" spans="1:1" ht="15">
      <c r="A1074" s="13"/>
    </row>
    <row r="1075" spans="1:1" ht="15">
      <c r="A1075" s="13"/>
    </row>
    <row r="1076" spans="1:1" ht="15">
      <c r="A1076" s="13"/>
    </row>
    <row r="1077" spans="1:1" ht="15">
      <c r="A1077" s="13"/>
    </row>
    <row r="1078" spans="1:1" ht="15">
      <c r="A1078" s="13"/>
    </row>
    <row r="1079" spans="1:1" ht="15">
      <c r="A1079" s="13"/>
    </row>
    <row r="1080" spans="1:1" ht="15">
      <c r="A1080" s="13"/>
    </row>
    <row r="1081" spans="1:1" ht="15">
      <c r="A1081" s="13"/>
    </row>
    <row r="1082" spans="1:1" ht="15">
      <c r="A1082" s="13"/>
    </row>
    <row r="1083" spans="1:1" ht="15">
      <c r="A1083" s="13"/>
    </row>
    <row r="1084" spans="1:1" ht="15">
      <c r="A1084" s="13"/>
    </row>
    <row r="1085" spans="1:1" ht="15">
      <c r="A1085" s="13"/>
    </row>
    <row r="1086" spans="1:1" ht="15">
      <c r="A1086" s="13"/>
    </row>
    <row r="1087" spans="1:1" ht="15">
      <c r="A1087" s="13"/>
    </row>
    <row r="1088" spans="1:1" ht="15">
      <c r="A1088" s="13"/>
    </row>
    <row r="1089" spans="1:1" ht="15">
      <c r="A1089" s="13"/>
    </row>
    <row r="1090" spans="1:1" ht="15">
      <c r="A1090" s="13"/>
    </row>
    <row r="1091" spans="1:1" ht="15">
      <c r="A1091" s="13"/>
    </row>
    <row r="1092" spans="1:1" ht="15">
      <c r="A1092" s="13"/>
    </row>
    <row r="1093" spans="1:1" ht="15">
      <c r="A1093" s="13"/>
    </row>
    <row r="1094" spans="1:1" ht="15">
      <c r="A1094" s="13"/>
    </row>
    <row r="1095" spans="1:1" ht="15">
      <c r="A1095" s="13"/>
    </row>
    <row r="1096" spans="1:1" ht="15">
      <c r="A1096" s="13"/>
    </row>
    <row r="1097" spans="1:1" ht="15">
      <c r="A1097" s="13"/>
    </row>
    <row r="1098" spans="1:1" ht="15">
      <c r="A1098" s="13"/>
    </row>
    <row r="1099" spans="1:1" ht="15">
      <c r="A1099" s="13"/>
    </row>
    <row r="1100" spans="1:1" ht="15">
      <c r="A1100" s="13"/>
    </row>
    <row r="1101" spans="1:1" ht="15">
      <c r="A1101" s="13"/>
    </row>
    <row r="1102" spans="1:1" ht="15">
      <c r="A1102" s="13"/>
    </row>
    <row r="1103" spans="1:1" ht="15">
      <c r="A1103" s="13"/>
    </row>
    <row r="1104" spans="1:1" ht="15">
      <c r="A1104" s="13"/>
    </row>
    <row r="1105" spans="1:1" ht="15">
      <c r="A1105" s="13"/>
    </row>
    <row r="1106" spans="1:1" ht="15">
      <c r="A1106" s="13"/>
    </row>
    <row r="1107" spans="1:1" ht="15">
      <c r="A1107" s="13"/>
    </row>
    <row r="1108" spans="1:1" ht="15">
      <c r="A1108" s="13"/>
    </row>
    <row r="1109" spans="1:1" ht="15">
      <c r="A1109" s="13"/>
    </row>
    <row r="1110" spans="1:1" ht="15">
      <c r="A1110" s="13"/>
    </row>
    <row r="1111" spans="1:1" ht="15">
      <c r="A1111" s="13"/>
    </row>
    <row r="1112" spans="1:1" ht="15">
      <c r="A1112" s="13"/>
    </row>
    <row r="1113" spans="1:1" ht="15">
      <c r="A1113" s="13"/>
    </row>
    <row r="1114" spans="1:1" ht="15">
      <c r="A1114" s="13"/>
    </row>
    <row r="1115" spans="1:1" ht="15">
      <c r="A1115" s="13"/>
    </row>
    <row r="1116" spans="1:1" ht="15">
      <c r="A1116" s="13"/>
    </row>
    <row r="1117" spans="1:1" ht="15">
      <c r="A1117" s="13"/>
    </row>
    <row r="1118" spans="1:1" ht="15">
      <c r="A1118" s="13"/>
    </row>
    <row r="1119" spans="1:1" ht="15">
      <c r="A1119" s="13"/>
    </row>
    <row r="1120" spans="1:1" ht="15">
      <c r="A1120" s="13"/>
    </row>
    <row r="1121" spans="1:1" ht="15">
      <c r="A1121" s="13"/>
    </row>
    <row r="1122" spans="1:1" ht="15">
      <c r="A1122" s="13"/>
    </row>
    <row r="1123" spans="1:1" ht="15">
      <c r="A1123" s="13"/>
    </row>
    <row r="1124" spans="1:1" ht="15">
      <c r="A1124" s="13"/>
    </row>
    <row r="1125" spans="1:1" ht="15">
      <c r="A1125" s="13"/>
    </row>
    <row r="1126" spans="1:1" ht="15">
      <c r="A1126" s="13"/>
    </row>
    <row r="1127" spans="1:1" ht="15">
      <c r="A1127" s="13"/>
    </row>
    <row r="1128" spans="1:1" ht="15">
      <c r="A1128" s="13"/>
    </row>
    <row r="1129" spans="1:1" ht="15">
      <c r="A1129" s="13"/>
    </row>
    <row r="1130" spans="1:1" ht="15">
      <c r="A1130" s="13"/>
    </row>
    <row r="1131" spans="1:1" ht="15">
      <c r="A1131" s="13"/>
    </row>
    <row r="1132" spans="1:1" ht="15">
      <c r="A1132" s="13"/>
    </row>
    <row r="1133" spans="1:1" ht="15">
      <c r="A1133" s="13"/>
    </row>
    <row r="1134" spans="1:1" ht="15">
      <c r="A1134" s="13"/>
    </row>
    <row r="1135" spans="1:1" ht="15">
      <c r="A1135" s="13"/>
    </row>
    <row r="1136" spans="1:1" ht="15">
      <c r="A1136" s="13"/>
    </row>
    <row r="1137" spans="1:1" ht="15">
      <c r="A1137" s="13"/>
    </row>
    <row r="1138" spans="1:1" ht="15">
      <c r="A1138" s="13"/>
    </row>
    <row r="1139" spans="1:1" ht="15">
      <c r="A1139" s="13"/>
    </row>
    <row r="1140" spans="1:1" ht="15">
      <c r="A1140" s="13"/>
    </row>
    <row r="1141" spans="1:1" ht="15">
      <c r="A1141" s="13"/>
    </row>
    <row r="1142" spans="1:1" ht="15">
      <c r="A1142" s="13"/>
    </row>
    <row r="1143" spans="1:1" ht="15">
      <c r="A1143" s="13"/>
    </row>
    <row r="1144" spans="1:1" ht="15">
      <c r="A1144" s="13"/>
    </row>
    <row r="1145" spans="1:1" ht="15">
      <c r="A1145" s="13"/>
    </row>
    <row r="1146" spans="1:1" ht="15">
      <c r="A1146" s="13"/>
    </row>
    <row r="1147" spans="1:1" ht="15">
      <c r="A1147" s="13"/>
    </row>
    <row r="1148" spans="1:1" ht="15">
      <c r="A1148" s="13"/>
    </row>
    <row r="1149" spans="1:1" ht="15">
      <c r="A1149" s="13"/>
    </row>
    <row r="1150" spans="1:1" ht="15">
      <c r="A1150" s="13"/>
    </row>
    <row r="1151" spans="1:1" ht="15">
      <c r="A1151" s="13"/>
    </row>
    <row r="1152" spans="1:1" ht="15">
      <c r="A1152" s="13"/>
    </row>
    <row r="1153" spans="1:1" ht="15">
      <c r="A1153" s="13"/>
    </row>
    <row r="1154" spans="1:1" ht="15">
      <c r="A1154" s="13"/>
    </row>
    <row r="1155" spans="1:1" ht="15">
      <c r="A1155" s="13"/>
    </row>
    <row r="1156" spans="1:1" ht="15">
      <c r="A1156" s="13"/>
    </row>
    <row r="1157" spans="1:1" ht="15">
      <c r="A1157" s="13"/>
    </row>
    <row r="1158" spans="1:1" ht="15">
      <c r="A1158" s="13"/>
    </row>
    <row r="1159" spans="1:1" ht="15">
      <c r="A1159" s="13"/>
    </row>
    <row r="1160" spans="1:1" ht="15">
      <c r="A1160" s="13"/>
    </row>
    <row r="1161" spans="1:1" ht="15">
      <c r="A1161" s="13"/>
    </row>
    <row r="1162" spans="1:1" ht="15">
      <c r="A1162" s="13"/>
    </row>
    <row r="1163" spans="1:1" ht="15">
      <c r="A1163" s="13"/>
    </row>
    <row r="1164" spans="1:1" ht="15">
      <c r="A1164" s="13"/>
    </row>
    <row r="1165" spans="1:1" ht="15">
      <c r="A1165" s="13"/>
    </row>
    <row r="1166" spans="1:1" ht="15">
      <c r="A1166" s="13"/>
    </row>
    <row r="1167" spans="1:1" ht="15">
      <c r="A1167" s="13"/>
    </row>
    <row r="1168" spans="1:1" ht="15">
      <c r="A1168" s="13"/>
    </row>
    <row r="1169" spans="1:1" ht="15">
      <c r="A1169" s="13"/>
    </row>
    <row r="1170" spans="1:1" ht="15">
      <c r="A1170" s="13"/>
    </row>
    <row r="1171" spans="1:1" ht="15">
      <c r="A1171" s="13"/>
    </row>
    <row r="1172" spans="1:1" ht="15">
      <c r="A1172" s="13"/>
    </row>
    <row r="1173" spans="1:1" ht="15">
      <c r="A1173" s="13"/>
    </row>
    <row r="1174" spans="1:1" ht="15">
      <c r="A1174" s="13"/>
    </row>
    <row r="1175" spans="1:1" ht="15">
      <c r="A1175" s="13"/>
    </row>
    <row r="1176" spans="1:1" ht="15">
      <c r="A1176" s="13"/>
    </row>
    <row r="1177" spans="1:1" ht="15">
      <c r="A1177" s="13"/>
    </row>
    <row r="1178" spans="1:1" ht="15">
      <c r="A1178" s="13"/>
    </row>
    <row r="1179" spans="1:1" ht="15">
      <c r="A1179" s="13"/>
    </row>
    <row r="1180" spans="1:1" ht="15">
      <c r="A1180" s="13"/>
    </row>
    <row r="1181" spans="1:1" ht="15">
      <c r="A1181" s="13"/>
    </row>
    <row r="1182" spans="1:1" ht="15">
      <c r="A1182" s="13"/>
    </row>
    <row r="1183" spans="1:1" ht="15">
      <c r="A1183" s="13"/>
    </row>
    <row r="1184" spans="1:1" ht="15">
      <c r="A1184" s="13"/>
    </row>
    <row r="1185" spans="1:1" ht="15">
      <c r="A1185" s="13"/>
    </row>
    <row r="1186" spans="1:1" ht="15">
      <c r="A1186" s="13"/>
    </row>
    <row r="1187" spans="1:1" ht="15">
      <c r="A1187" s="13"/>
    </row>
    <row r="1188" spans="1:1" ht="15">
      <c r="A1188" s="13"/>
    </row>
    <row r="1189" spans="1:1" ht="15">
      <c r="A1189" s="13"/>
    </row>
    <row r="1190" spans="1:1" ht="15">
      <c r="A1190" s="13"/>
    </row>
    <row r="1191" spans="1:1" ht="15">
      <c r="A1191" s="13"/>
    </row>
    <row r="1192" spans="1:1" ht="15">
      <c r="A1192" s="13"/>
    </row>
    <row r="1193" spans="1:1" ht="15">
      <c r="A1193" s="13"/>
    </row>
    <row r="1194" spans="1:1" ht="15">
      <c r="A1194" s="13"/>
    </row>
    <row r="1195" spans="1:1" ht="15">
      <c r="A1195" s="13"/>
    </row>
    <row r="1196" spans="1:1" ht="15">
      <c r="A1196" s="13"/>
    </row>
    <row r="1197" spans="1:1" ht="15">
      <c r="A1197" s="13"/>
    </row>
    <row r="1198" spans="1:1" ht="15">
      <c r="A1198" s="13"/>
    </row>
    <row r="1199" spans="1:1" ht="15">
      <c r="A1199" s="13"/>
    </row>
    <row r="1200" spans="1:1" ht="15">
      <c r="A1200" s="13"/>
    </row>
    <row r="1201" spans="1:1" ht="15">
      <c r="A1201" s="13"/>
    </row>
    <row r="1202" spans="1:1" ht="15">
      <c r="A1202" s="13"/>
    </row>
    <row r="1203" spans="1:1" ht="15">
      <c r="A1203" s="13"/>
    </row>
    <row r="1204" spans="1:1" ht="15">
      <c r="A1204" s="13"/>
    </row>
    <row r="1205" spans="1:1" ht="15">
      <c r="A1205" s="13"/>
    </row>
    <row r="1206" spans="1:1" ht="15">
      <c r="A1206" s="13"/>
    </row>
    <row r="1207" spans="1:1" ht="15">
      <c r="A1207" s="13"/>
    </row>
    <row r="1208" spans="1:1" ht="15">
      <c r="A1208" s="13"/>
    </row>
    <row r="1209" spans="1:1" ht="15">
      <c r="A1209" s="13"/>
    </row>
    <row r="1210" spans="1:1" ht="15">
      <c r="A1210" s="13"/>
    </row>
    <row r="1211" spans="1:1" ht="15">
      <c r="A1211" s="13"/>
    </row>
    <row r="1212" spans="1:1" ht="15">
      <c r="A1212" s="13"/>
    </row>
    <row r="1213" spans="1:1" ht="15">
      <c r="A1213" s="13"/>
    </row>
    <row r="1214" spans="1:1" ht="15">
      <c r="A1214" s="13"/>
    </row>
    <row r="1215" spans="1:1" ht="15">
      <c r="A1215" s="13"/>
    </row>
    <row r="1216" spans="1:1" ht="15">
      <c r="A1216" s="13"/>
    </row>
    <row r="1217" spans="1:1" ht="15">
      <c r="A1217" s="13"/>
    </row>
    <row r="1218" spans="1:1" ht="15">
      <c r="A1218" s="13"/>
    </row>
    <row r="1219" spans="1:1" ht="15">
      <c r="A1219" s="13"/>
    </row>
    <row r="1220" spans="1:1" ht="15">
      <c r="A1220" s="13"/>
    </row>
    <row r="1221" spans="1:1" ht="15">
      <c r="A1221" s="13"/>
    </row>
    <row r="1222" spans="1:1" ht="15">
      <c r="A1222" s="13"/>
    </row>
    <row r="1223" spans="1:1" ht="15">
      <c r="A1223" s="13"/>
    </row>
    <row r="1224" spans="1:1" ht="15">
      <c r="A1224" s="13"/>
    </row>
    <row r="1225" spans="1:1" ht="15">
      <c r="A1225" s="13"/>
    </row>
    <row r="1226" spans="1:1" ht="15">
      <c r="A1226" s="13"/>
    </row>
    <row r="1227" spans="1:1" ht="15">
      <c r="A1227" s="13"/>
    </row>
    <row r="1228" spans="1:1" ht="15">
      <c r="A1228" s="13"/>
    </row>
    <row r="1229" spans="1:1" ht="15">
      <c r="A1229" s="13"/>
    </row>
    <row r="1230" spans="1:1" ht="15">
      <c r="A1230" s="13"/>
    </row>
    <row r="1231" spans="1:1" ht="15">
      <c r="A1231" s="13"/>
    </row>
    <row r="1232" spans="1:1" ht="15">
      <c r="A1232" s="13"/>
    </row>
    <row r="1233" spans="1:1" ht="15">
      <c r="A1233" s="13"/>
    </row>
    <row r="1234" spans="1:1" ht="15">
      <c r="A1234" s="13"/>
    </row>
    <row r="1235" spans="1:1" ht="15">
      <c r="A1235" s="13"/>
    </row>
    <row r="1236" spans="1:1" ht="15">
      <c r="A1236" s="13"/>
    </row>
    <row r="1237" spans="1:1" ht="15">
      <c r="A1237" s="13"/>
    </row>
    <row r="1238" spans="1:1" ht="15">
      <c r="A1238" s="13"/>
    </row>
    <row r="1239" spans="1:1" ht="15">
      <c r="A1239" s="13"/>
    </row>
    <row r="1240" spans="1:1" ht="15">
      <c r="A1240" s="13"/>
    </row>
    <row r="1241" spans="1:1" ht="15">
      <c r="A1241" s="13"/>
    </row>
    <row r="1242" spans="1:1" ht="15">
      <c r="A1242" s="13"/>
    </row>
    <row r="1243" spans="1:1" ht="15">
      <c r="A1243" s="13"/>
    </row>
    <row r="1244" spans="1:1" ht="15">
      <c r="A1244" s="13"/>
    </row>
    <row r="1245" spans="1:1" ht="15">
      <c r="A1245" s="13"/>
    </row>
    <row r="1246" spans="1:1" ht="15">
      <c r="A1246" s="13"/>
    </row>
    <row r="1247" spans="1:1" ht="15">
      <c r="A1247" s="13"/>
    </row>
    <row r="1248" spans="1:1" ht="15">
      <c r="A1248" s="13"/>
    </row>
    <row r="1249" spans="1:1" ht="15">
      <c r="A1249" s="13"/>
    </row>
    <row r="1250" spans="1:1" ht="15">
      <c r="A1250" s="13"/>
    </row>
    <row r="1251" spans="1:1" ht="15">
      <c r="A1251" s="13"/>
    </row>
    <row r="1252" spans="1:1" ht="15">
      <c r="A1252" s="13"/>
    </row>
    <row r="1253" spans="1:1" ht="15">
      <c r="A1253" s="13"/>
    </row>
    <row r="1254" spans="1:1" ht="15">
      <c r="A1254" s="13"/>
    </row>
    <row r="1255" spans="1:1" ht="15">
      <c r="A1255" s="13"/>
    </row>
    <row r="1256" spans="1:1" ht="15">
      <c r="A1256" s="13"/>
    </row>
    <row r="1257" spans="1:1" ht="15">
      <c r="A1257" s="13"/>
    </row>
    <row r="1258" spans="1:1" ht="15">
      <c r="A1258" s="13"/>
    </row>
    <row r="1259" spans="1:1" ht="15">
      <c r="A1259" s="13"/>
    </row>
    <row r="1260" spans="1:1" ht="15">
      <c r="A1260" s="13"/>
    </row>
    <row r="1261" spans="1:1" ht="15">
      <c r="A1261" s="13"/>
    </row>
    <row r="1262" spans="1:1" ht="15">
      <c r="A1262" s="13"/>
    </row>
    <row r="1263" spans="1:1" ht="15">
      <c r="A1263" s="13"/>
    </row>
    <row r="1264" spans="1:1" ht="15">
      <c r="A1264" s="13"/>
    </row>
    <row r="1265" spans="1:1" ht="15">
      <c r="A1265" s="13"/>
    </row>
    <row r="1266" spans="1:1" ht="15">
      <c r="A1266" s="13"/>
    </row>
    <row r="1267" spans="1:1" ht="15">
      <c r="A1267" s="13"/>
    </row>
    <row r="1268" spans="1:1" ht="15">
      <c r="A1268" s="13"/>
    </row>
    <row r="1269" spans="1:1" ht="15">
      <c r="A1269" s="13"/>
    </row>
    <row r="1270" spans="1:1" ht="15">
      <c r="A1270" s="13"/>
    </row>
    <row r="1271" spans="1:1" ht="15">
      <c r="A1271" s="13"/>
    </row>
    <row r="1272" spans="1:1" ht="15">
      <c r="A1272" s="13"/>
    </row>
    <row r="1273" spans="1:1" ht="15">
      <c r="A1273" s="13"/>
    </row>
    <row r="1274" spans="1:1" ht="15">
      <c r="A1274" s="13"/>
    </row>
    <row r="1275" spans="1:1" ht="15">
      <c r="A1275" s="13"/>
    </row>
    <row r="1276" spans="1:1" ht="15">
      <c r="A1276" s="13"/>
    </row>
    <row r="1277" spans="1:1" ht="15">
      <c r="A1277" s="13"/>
    </row>
    <row r="1278" spans="1:1" ht="15">
      <c r="A1278" s="13"/>
    </row>
    <row r="1279" spans="1:1" ht="15">
      <c r="A1279" s="13"/>
    </row>
    <row r="1280" spans="1:1" ht="15">
      <c r="A1280" s="13"/>
    </row>
    <row r="1281" spans="1:1" ht="15">
      <c r="A1281" s="13"/>
    </row>
    <row r="1282" spans="1:1" ht="15">
      <c r="A1282" s="13"/>
    </row>
    <row r="1283" spans="1:1" ht="15">
      <c r="A1283" s="13"/>
    </row>
    <row r="1284" spans="1:1" ht="15">
      <c r="A1284" s="13"/>
    </row>
    <row r="1285" spans="1:1" ht="15">
      <c r="A1285" s="13"/>
    </row>
    <row r="1286" spans="1:1" ht="15">
      <c r="A1286" s="13"/>
    </row>
    <row r="1287" spans="1:1" ht="15">
      <c r="A1287" s="13"/>
    </row>
    <row r="1288" spans="1:1" ht="15">
      <c r="A1288" s="13"/>
    </row>
    <row r="1289" spans="1:1" ht="15">
      <c r="A1289" s="13"/>
    </row>
    <row r="1290" spans="1:1" ht="15">
      <c r="A1290" s="13"/>
    </row>
    <row r="1291" spans="1:1" ht="15">
      <c r="A1291" s="13"/>
    </row>
    <row r="1292" spans="1:1" ht="15">
      <c r="A1292" s="13"/>
    </row>
    <row r="1293" spans="1:1" ht="15">
      <c r="A1293" s="13"/>
    </row>
    <row r="1294" spans="1:1" ht="15">
      <c r="A1294" s="13"/>
    </row>
    <row r="1295" spans="1:1" ht="15">
      <c r="A1295" s="13"/>
    </row>
    <row r="1296" spans="1:1" ht="15">
      <c r="A1296" s="13"/>
    </row>
    <row r="1297" spans="1:1" ht="15">
      <c r="A1297" s="13"/>
    </row>
    <row r="1298" spans="1:1" ht="15">
      <c r="A1298" s="13"/>
    </row>
    <row r="1299" spans="1:1" ht="15">
      <c r="A1299" s="13"/>
    </row>
    <row r="1300" spans="1:1" ht="15">
      <c r="A1300" s="13"/>
    </row>
    <row r="1301" spans="1:1" ht="15">
      <c r="A1301" s="13"/>
    </row>
    <row r="1302" spans="1:1" ht="15">
      <c r="A1302" s="13"/>
    </row>
    <row r="1303" spans="1:1" ht="15">
      <c r="A1303" s="13"/>
    </row>
    <row r="1304" spans="1:1" ht="15">
      <c r="A1304" s="13"/>
    </row>
    <row r="1305" spans="1:1" ht="15">
      <c r="A1305" s="13"/>
    </row>
    <row r="1306" spans="1:1" ht="15">
      <c r="A1306" s="13"/>
    </row>
    <row r="1307" spans="1:1" ht="15">
      <c r="A1307" s="13"/>
    </row>
    <row r="1308" spans="1:1" ht="15">
      <c r="A1308" s="13"/>
    </row>
    <row r="1309" spans="1:1" ht="15">
      <c r="A1309" s="13"/>
    </row>
    <row r="1310" spans="1:1" ht="15">
      <c r="A1310" s="13"/>
    </row>
    <row r="1311" spans="1:1" ht="15">
      <c r="A1311" s="13"/>
    </row>
    <row r="1312" spans="1:1" ht="15">
      <c r="A1312" s="13"/>
    </row>
    <row r="1313" spans="1:1" ht="15">
      <c r="A1313" s="13"/>
    </row>
    <row r="1314" spans="1:1" ht="15">
      <c r="A1314" s="13"/>
    </row>
    <row r="1315" spans="1:1" ht="15">
      <c r="A1315" s="13"/>
    </row>
    <row r="1316" spans="1:1" ht="15">
      <c r="A1316" s="13"/>
    </row>
    <row r="1317" spans="1:1" ht="15">
      <c r="A1317" s="13"/>
    </row>
    <row r="1318" spans="1:1" ht="15">
      <c r="A1318" s="13"/>
    </row>
    <row r="1319" spans="1:1" ht="15">
      <c r="A1319" s="13"/>
    </row>
    <row r="1320" spans="1:1" ht="15">
      <c r="A1320" s="13"/>
    </row>
    <row r="1321" spans="1:1" ht="15">
      <c r="A1321" s="13"/>
    </row>
    <row r="1322" spans="1:1" ht="15">
      <c r="A1322" s="13"/>
    </row>
    <row r="1323" spans="1:1" ht="15">
      <c r="A1323" s="13"/>
    </row>
    <row r="1324" spans="1:1" ht="15">
      <c r="A1324" s="13"/>
    </row>
    <row r="1325" spans="1:1" ht="15">
      <c r="A1325" s="13"/>
    </row>
    <row r="1326" spans="1:1" ht="15">
      <c r="A1326" s="13"/>
    </row>
    <row r="1327" spans="1:1" ht="15">
      <c r="A1327" s="13"/>
    </row>
    <row r="1328" spans="1:1" ht="15">
      <c r="A1328" s="13"/>
    </row>
    <row r="1329" spans="1:1" ht="15">
      <c r="A1329" s="13"/>
    </row>
    <row r="1330" spans="1:1" ht="15">
      <c r="A1330" s="13"/>
    </row>
    <row r="1331" spans="1:1" ht="15">
      <c r="A1331" s="13"/>
    </row>
    <row r="1332" spans="1:1" ht="15">
      <c r="A1332" s="13"/>
    </row>
    <row r="1333" spans="1:1" ht="15">
      <c r="A1333" s="13"/>
    </row>
    <row r="1334" spans="1:1" ht="15">
      <c r="A1334" s="13"/>
    </row>
    <row r="1335" spans="1:1" ht="15">
      <c r="A1335" s="13"/>
    </row>
    <row r="1336" spans="1:1" ht="15">
      <c r="A1336" s="13"/>
    </row>
    <row r="1337" spans="1:1" ht="15">
      <c r="A1337" s="13"/>
    </row>
    <row r="1338" spans="1:1" ht="15">
      <c r="A1338" s="13"/>
    </row>
    <row r="1339" spans="1:1" ht="15">
      <c r="A1339" s="13"/>
    </row>
    <row r="1340" spans="1:1" ht="15">
      <c r="A1340" s="13"/>
    </row>
    <row r="1341" spans="1:1" ht="15">
      <c r="A1341" s="13"/>
    </row>
    <row r="1342" spans="1:1" ht="15">
      <c r="A1342" s="13"/>
    </row>
    <row r="1343" spans="1:1" ht="15">
      <c r="A1343" s="13"/>
    </row>
    <row r="1344" spans="1:1" ht="15">
      <c r="A1344" s="13"/>
    </row>
    <row r="1345" spans="1:1" ht="15">
      <c r="A1345" s="13"/>
    </row>
    <row r="1346" spans="1:1" ht="15">
      <c r="A1346" s="13"/>
    </row>
    <row r="1347" spans="1:1" ht="15">
      <c r="A1347" s="13"/>
    </row>
    <row r="1348" spans="1:1" ht="15">
      <c r="A1348" s="13"/>
    </row>
    <row r="1349" spans="1:1" ht="15">
      <c r="A1349" s="13"/>
    </row>
    <row r="1350" spans="1:1" ht="15">
      <c r="A1350" s="13"/>
    </row>
    <row r="1351" spans="1:1" ht="15">
      <c r="A1351" s="13"/>
    </row>
    <row r="1352" spans="1:1" ht="15">
      <c r="A1352" s="13"/>
    </row>
    <row r="1353" spans="1:1" ht="15">
      <c r="A1353" s="13"/>
    </row>
    <row r="1354" spans="1:1" ht="15">
      <c r="A1354" s="13"/>
    </row>
    <row r="1355" spans="1:1" ht="15">
      <c r="A1355" s="13"/>
    </row>
    <row r="1356" spans="1:1" ht="15">
      <c r="A1356" s="13"/>
    </row>
    <row r="1357" spans="1:1" ht="15">
      <c r="A1357" s="13"/>
    </row>
    <row r="1358" spans="1:1" ht="15">
      <c r="A1358" s="13"/>
    </row>
    <row r="1359" spans="1:1" ht="15">
      <c r="A1359" s="13"/>
    </row>
    <row r="1360" spans="1:1" ht="15">
      <c r="A1360" s="13"/>
    </row>
    <row r="1361" spans="1:1" ht="15">
      <c r="A1361" s="13"/>
    </row>
    <row r="1362" spans="1:1" ht="15">
      <c r="A1362" s="13"/>
    </row>
    <row r="1363" spans="1:1" ht="15">
      <c r="A1363" s="13"/>
    </row>
    <row r="1364" spans="1:1" ht="15">
      <c r="A1364" s="13"/>
    </row>
    <row r="1365" spans="1:1" ht="15">
      <c r="A1365" s="13"/>
    </row>
    <row r="1366" spans="1:1" ht="15">
      <c r="A1366" s="13"/>
    </row>
    <row r="1367" spans="1:1" ht="15">
      <c r="A1367" s="13"/>
    </row>
    <row r="1368" spans="1:1" ht="15">
      <c r="A1368" s="13"/>
    </row>
    <row r="1369" spans="1:1" ht="15">
      <c r="A1369" s="13"/>
    </row>
    <row r="1370" spans="1:1" ht="15">
      <c r="A1370" s="13"/>
    </row>
    <row r="1371" spans="1:1" ht="15">
      <c r="A1371" s="13"/>
    </row>
    <row r="1372" spans="1:1" ht="15">
      <c r="A1372" s="13"/>
    </row>
    <row r="1373" spans="1:1" ht="15">
      <c r="A1373" s="13"/>
    </row>
    <row r="1374" spans="1:1" ht="15">
      <c r="A1374" s="13"/>
    </row>
    <row r="1375" spans="1:1" ht="15">
      <c r="A1375" s="13"/>
    </row>
    <row r="1376" spans="1:1" ht="15">
      <c r="A1376" s="13"/>
    </row>
    <row r="1377" spans="1:1" ht="15">
      <c r="A1377" s="13"/>
    </row>
    <row r="1378" spans="1:1" ht="15">
      <c r="A1378" s="13"/>
    </row>
    <row r="1379" spans="1:1" ht="15">
      <c r="A1379" s="13"/>
    </row>
    <row r="1380" spans="1:1" ht="15">
      <c r="A1380" s="13"/>
    </row>
    <row r="1381" spans="1:1" ht="15">
      <c r="A1381" s="13"/>
    </row>
    <row r="1382" spans="1:1" ht="15">
      <c r="A1382" s="13"/>
    </row>
    <row r="1383" spans="1:1" ht="15">
      <c r="A1383" s="13"/>
    </row>
    <row r="1384" spans="1:1" ht="15">
      <c r="A1384" s="13"/>
    </row>
    <row r="1385" spans="1:1" ht="15">
      <c r="A1385" s="13"/>
    </row>
    <row r="1386" spans="1:1" ht="15">
      <c r="A1386" s="13"/>
    </row>
    <row r="1387" spans="1:1" ht="15">
      <c r="A1387" s="13"/>
    </row>
    <row r="1388" spans="1:1" ht="15">
      <c r="A1388" s="13"/>
    </row>
    <row r="1389" spans="1:1" ht="15">
      <c r="A1389" s="13"/>
    </row>
    <row r="1390" spans="1:1" ht="15">
      <c r="A1390" s="13"/>
    </row>
    <row r="1391" spans="1:1" ht="15">
      <c r="A1391" s="13"/>
    </row>
    <row r="1392" spans="1:1" ht="15">
      <c r="A1392" s="13"/>
    </row>
    <row r="1393" spans="1:1" ht="15">
      <c r="A1393" s="13"/>
    </row>
    <row r="1394" spans="1:1" ht="15">
      <c r="A1394" s="13"/>
    </row>
    <row r="1395" spans="1:1" ht="15">
      <c r="A1395" s="13"/>
    </row>
    <row r="1396" spans="1:1" ht="15">
      <c r="A1396" s="13"/>
    </row>
    <row r="1397" spans="1:1" ht="15">
      <c r="A1397" s="13"/>
    </row>
    <row r="1398" spans="1:1" ht="15">
      <c r="A1398" s="13"/>
    </row>
    <row r="1399" spans="1:1" ht="15">
      <c r="A1399" s="13"/>
    </row>
    <row r="1400" spans="1:1" ht="15">
      <c r="A1400" s="13"/>
    </row>
    <row r="1401" spans="1:1" ht="15">
      <c r="A1401" s="13"/>
    </row>
    <row r="1402" spans="1:1" ht="15">
      <c r="A1402" s="13"/>
    </row>
    <row r="1403" spans="1:1" ht="15">
      <c r="A1403" s="13"/>
    </row>
    <row r="1404" spans="1:1" ht="15">
      <c r="A1404" s="13"/>
    </row>
    <row r="1405" spans="1:1" ht="15">
      <c r="A1405" s="13"/>
    </row>
    <row r="1406" spans="1:1" ht="15">
      <c r="A1406" s="13"/>
    </row>
    <row r="1407" spans="1:1" ht="15">
      <c r="A1407" s="13"/>
    </row>
    <row r="1408" spans="1:1" ht="15">
      <c r="A1408" s="13"/>
    </row>
    <row r="1409" spans="1:1" ht="15">
      <c r="A1409" s="13"/>
    </row>
    <row r="1410" spans="1:1" ht="15">
      <c r="A1410" s="13"/>
    </row>
    <row r="1411" spans="1:1" ht="15">
      <c r="A1411" s="13"/>
    </row>
    <row r="1412" spans="1:1" ht="15">
      <c r="A1412" s="13"/>
    </row>
    <row r="1413" spans="1:1" ht="15">
      <c r="A1413" s="13"/>
    </row>
    <row r="1414" spans="1:1" ht="15">
      <c r="A1414" s="13"/>
    </row>
    <row r="1415" spans="1:1" ht="15">
      <c r="A1415" s="13"/>
    </row>
    <row r="1416" spans="1:1" ht="15">
      <c r="A1416" s="13"/>
    </row>
    <row r="1417" spans="1:1" ht="15">
      <c r="A1417" s="13"/>
    </row>
    <row r="1418" spans="1:1" ht="15">
      <c r="A1418" s="13"/>
    </row>
    <row r="1419" spans="1:1" ht="15">
      <c r="A1419" s="13"/>
    </row>
    <row r="1420" spans="1:1" ht="15">
      <c r="A1420" s="13"/>
    </row>
    <row r="1421" spans="1:1" ht="15">
      <c r="A1421" s="13"/>
    </row>
    <row r="1422" spans="1:1" ht="15">
      <c r="A1422" s="13"/>
    </row>
    <row r="1423" spans="1:1" ht="15">
      <c r="A1423" s="13"/>
    </row>
    <row r="1424" spans="1:1" ht="15">
      <c r="A1424" s="13"/>
    </row>
    <row r="1425" spans="1:1" ht="15">
      <c r="A1425" s="13"/>
    </row>
    <row r="1426" spans="1:1" ht="15">
      <c r="A1426" s="13"/>
    </row>
    <row r="1427" spans="1:1" ht="15">
      <c r="A1427" s="13"/>
    </row>
    <row r="1428" spans="1:1" ht="15">
      <c r="A1428" s="13"/>
    </row>
    <row r="1429" spans="1:1" ht="15">
      <c r="A1429" s="13"/>
    </row>
    <row r="1430" spans="1:1" ht="15">
      <c r="A1430" s="13"/>
    </row>
    <row r="1431" spans="1:1" ht="15">
      <c r="A1431" s="13"/>
    </row>
    <row r="1432" spans="1:1" ht="15">
      <c r="A1432" s="13"/>
    </row>
    <row r="1433" spans="1:1" ht="15">
      <c r="A1433" s="13"/>
    </row>
    <row r="1434" spans="1:1" ht="15">
      <c r="A1434" s="13"/>
    </row>
    <row r="1435" spans="1:1" ht="15">
      <c r="A1435" s="13"/>
    </row>
    <row r="1436" spans="1:1" ht="15">
      <c r="A1436" s="13"/>
    </row>
    <row r="1437" spans="1:1" ht="15">
      <c r="A1437" s="13"/>
    </row>
    <row r="1438" spans="1:1" ht="15">
      <c r="A1438" s="13"/>
    </row>
    <row r="1439" spans="1:1" ht="15">
      <c r="A1439" s="13"/>
    </row>
    <row r="1440" spans="1:1" ht="15">
      <c r="A1440" s="13"/>
    </row>
    <row r="1441" spans="1:1" ht="15">
      <c r="A1441" s="13"/>
    </row>
    <row r="1442" spans="1:1" ht="15">
      <c r="A1442" s="13"/>
    </row>
    <row r="1443" spans="1:1" ht="15">
      <c r="A1443" s="13"/>
    </row>
    <row r="1444" spans="1:1" ht="15">
      <c r="A1444" s="13"/>
    </row>
    <row r="1445" spans="1:1" ht="15">
      <c r="A1445" s="13"/>
    </row>
    <row r="1446" spans="1:1" ht="15">
      <c r="A1446" s="13"/>
    </row>
    <row r="1447" spans="1:1" ht="15">
      <c r="A1447" s="13"/>
    </row>
    <row r="1448" spans="1:1" ht="15">
      <c r="A1448" s="13"/>
    </row>
    <row r="1449" spans="1:1" ht="15">
      <c r="A1449" s="13"/>
    </row>
    <row r="1450" spans="1:1" ht="15">
      <c r="A1450" s="13"/>
    </row>
    <row r="1451" spans="1:1" ht="15">
      <c r="A1451" s="13"/>
    </row>
    <row r="1452" spans="1:1" ht="15">
      <c r="A1452" s="13"/>
    </row>
    <row r="1453" spans="1:1" ht="15">
      <c r="A1453" s="13"/>
    </row>
    <row r="1454" spans="1:1" ht="15">
      <c r="A1454" s="13"/>
    </row>
    <row r="1455" spans="1:1" ht="15">
      <c r="A1455" s="13"/>
    </row>
    <row r="1456" spans="1:1" ht="15">
      <c r="A1456" s="13"/>
    </row>
    <row r="1457" spans="1:1" ht="15">
      <c r="A1457" s="13"/>
    </row>
    <row r="1458" spans="1:1" ht="15">
      <c r="A1458" s="13"/>
    </row>
    <row r="1459" spans="1:1" ht="15">
      <c r="A1459" s="13"/>
    </row>
    <row r="1460" spans="1:1" ht="15">
      <c r="A1460" s="13"/>
    </row>
    <row r="1461" spans="1:1" ht="15">
      <c r="A1461" s="13"/>
    </row>
    <row r="1462" spans="1:1" ht="15">
      <c r="A1462" s="13"/>
    </row>
    <row r="1463" spans="1:1" ht="15">
      <c r="A1463" s="13"/>
    </row>
    <row r="1464" spans="1:1" ht="15">
      <c r="A1464" s="13"/>
    </row>
    <row r="1465" spans="1:1" ht="15">
      <c r="A1465" s="13"/>
    </row>
    <row r="1466" spans="1:1" ht="15">
      <c r="A1466" s="13"/>
    </row>
    <row r="1467" spans="1:1" ht="15">
      <c r="A1467" s="13"/>
    </row>
    <row r="1468" spans="1:1" ht="15">
      <c r="A1468" s="13"/>
    </row>
    <row r="1469" spans="1:1" ht="15">
      <c r="A1469" s="13"/>
    </row>
    <row r="1470" spans="1:1" ht="15">
      <c r="A1470" s="13"/>
    </row>
    <row r="1471" spans="1:1" ht="15">
      <c r="A1471" s="13"/>
    </row>
    <row r="1472" spans="1:1" ht="15">
      <c r="A1472" s="13"/>
    </row>
    <row r="1473" spans="1:1" ht="15">
      <c r="A1473" s="13"/>
    </row>
    <row r="1474" spans="1:1" ht="15">
      <c r="A1474" s="13"/>
    </row>
    <row r="1475" spans="1:1" ht="15">
      <c r="A1475" s="13"/>
    </row>
    <row r="1476" spans="1:1" ht="15">
      <c r="A1476" s="13"/>
    </row>
    <row r="1477" spans="1:1" ht="15">
      <c r="A1477" s="13"/>
    </row>
    <row r="1478" spans="1:1" ht="15">
      <c r="A1478" s="13"/>
    </row>
    <row r="1479" spans="1:1" ht="15">
      <c r="A1479" s="13"/>
    </row>
    <row r="1480" spans="1:1" ht="15">
      <c r="A1480" s="13"/>
    </row>
    <row r="1481" spans="1:1" ht="15">
      <c r="A1481" s="13"/>
    </row>
    <row r="1482" spans="1:1" ht="15">
      <c r="A1482" s="13"/>
    </row>
    <row r="1483" spans="1:1" ht="15">
      <c r="A1483" s="13"/>
    </row>
    <row r="1484" spans="1:1" ht="15">
      <c r="A1484" s="13"/>
    </row>
    <row r="1485" spans="1:1" ht="15">
      <c r="A1485" s="13"/>
    </row>
    <row r="1486" spans="1:1" ht="15">
      <c r="A1486" s="13"/>
    </row>
    <row r="1487" spans="1:1" ht="15">
      <c r="A1487" s="13"/>
    </row>
    <row r="1488" spans="1:1" ht="15">
      <c r="A1488" s="13"/>
    </row>
    <row r="1489" spans="1:1" ht="15">
      <c r="A1489" s="13"/>
    </row>
    <row r="1490" spans="1:1" ht="15">
      <c r="A1490" s="13"/>
    </row>
    <row r="1491" spans="1:1" ht="15">
      <c r="A1491" s="13"/>
    </row>
    <row r="1492" spans="1:1" ht="15">
      <c r="A1492" s="13"/>
    </row>
    <row r="1493" spans="1:1" ht="15">
      <c r="A1493" s="13"/>
    </row>
    <row r="1494" spans="1:1" ht="15">
      <c r="A1494" s="13"/>
    </row>
    <row r="1495" spans="1:1" ht="15">
      <c r="A1495" s="13"/>
    </row>
    <row r="1496" spans="1:1" ht="15">
      <c r="A1496" s="13"/>
    </row>
    <row r="1497" spans="1:1" ht="15">
      <c r="A1497" s="13"/>
    </row>
    <row r="1498" spans="1:1" ht="15">
      <c r="A1498" s="13"/>
    </row>
    <row r="1499" spans="1:1" ht="15">
      <c r="A1499" s="13"/>
    </row>
    <row r="1500" spans="1:1" ht="15">
      <c r="A1500" s="13"/>
    </row>
    <row r="1501" spans="1:1" ht="15">
      <c r="A1501" s="13"/>
    </row>
    <row r="1502" spans="1:1" ht="15">
      <c r="A1502" s="13"/>
    </row>
    <row r="1503" spans="1:1" ht="15">
      <c r="A1503" s="13"/>
    </row>
    <row r="1504" spans="1:1" ht="15">
      <c r="A1504" s="13"/>
    </row>
    <row r="1505" spans="1:1" ht="15">
      <c r="A1505" s="13"/>
    </row>
    <row r="1506" spans="1:1" ht="15">
      <c r="A1506" s="13"/>
    </row>
    <row r="1507" spans="1:1" ht="15">
      <c r="A1507" s="13"/>
    </row>
    <row r="1508" spans="1:1" ht="15">
      <c r="A1508" s="13"/>
    </row>
    <row r="1509" spans="1:1" ht="15">
      <c r="A1509" s="13"/>
    </row>
    <row r="1510" spans="1:1" ht="15">
      <c r="A1510" s="13"/>
    </row>
    <row r="1511" spans="1:1" ht="15">
      <c r="A1511" s="13"/>
    </row>
    <row r="1512" spans="1:1" ht="15">
      <c r="A1512" s="13"/>
    </row>
    <row r="1513" spans="1:1" ht="15">
      <c r="A1513" s="13"/>
    </row>
    <row r="1514" spans="1:1" ht="15">
      <c r="A1514" s="13"/>
    </row>
    <row r="1515" spans="1:1" ht="15">
      <c r="A1515" s="13"/>
    </row>
    <row r="1516" spans="1:1" ht="15">
      <c r="A1516" s="13"/>
    </row>
    <row r="1517" spans="1:1" ht="15">
      <c r="A1517" s="13"/>
    </row>
    <row r="1518" spans="1:1" ht="15">
      <c r="A1518" s="13"/>
    </row>
    <row r="1519" spans="1:1" ht="15">
      <c r="A1519" s="13"/>
    </row>
    <row r="1520" spans="1:1" ht="15">
      <c r="A1520" s="13"/>
    </row>
    <row r="1521" spans="1:1" ht="15">
      <c r="A1521" s="13"/>
    </row>
    <row r="1522" spans="1:1" ht="15">
      <c r="A1522" s="13"/>
    </row>
    <row r="1523" spans="1:1" ht="15">
      <c r="A1523" s="13"/>
    </row>
    <row r="1524" spans="1:1" ht="15">
      <c r="A1524" s="13"/>
    </row>
    <row r="1525" spans="1:1" ht="15">
      <c r="A1525" s="13"/>
    </row>
    <row r="1526" spans="1:1" ht="15">
      <c r="A1526" s="13"/>
    </row>
    <row r="1527" spans="1:1" ht="15">
      <c r="A1527" s="13"/>
    </row>
    <row r="1528" spans="1:1" ht="15">
      <c r="A1528" s="13"/>
    </row>
    <row r="1529" spans="1:1" ht="15">
      <c r="A1529" s="13"/>
    </row>
    <row r="1530" spans="1:1" ht="15">
      <c r="A1530" s="13"/>
    </row>
    <row r="1531" spans="1:1" ht="15">
      <c r="A1531" s="13"/>
    </row>
    <row r="1532" spans="1:1" ht="15">
      <c r="A1532" s="13"/>
    </row>
    <row r="1533" spans="1:1" ht="15">
      <c r="A1533" s="13"/>
    </row>
    <row r="1534" spans="1:1" ht="15">
      <c r="A1534" s="13"/>
    </row>
    <row r="1535" spans="1:1" ht="15">
      <c r="A1535" s="13"/>
    </row>
    <row r="1536" spans="1:1" ht="15">
      <c r="A1536" s="13"/>
    </row>
    <row r="1537" spans="1:1" ht="15">
      <c r="A1537" s="13"/>
    </row>
    <row r="1538" spans="1:1" ht="15">
      <c r="A1538" s="13"/>
    </row>
    <row r="1539" spans="1:1" ht="15">
      <c r="A1539" s="13"/>
    </row>
    <row r="1540" spans="1:1" ht="15">
      <c r="A1540" s="13"/>
    </row>
    <row r="1541" spans="1:1" ht="15">
      <c r="A1541" s="13"/>
    </row>
    <row r="1542" spans="1:1" ht="15">
      <c r="A1542" s="13"/>
    </row>
    <row r="1543" spans="1:1" ht="15">
      <c r="A1543" s="13"/>
    </row>
    <row r="1544" spans="1:1" ht="15">
      <c r="A1544" s="13"/>
    </row>
    <row r="1545" spans="1:1" ht="15">
      <c r="A1545" s="13"/>
    </row>
    <row r="1546" spans="1:1" ht="15">
      <c r="A1546" s="13"/>
    </row>
    <row r="1547" spans="1:1" ht="15">
      <c r="A1547" s="13"/>
    </row>
    <row r="1548" spans="1:1" ht="15">
      <c r="A1548" s="13"/>
    </row>
    <row r="1549" spans="1:1" ht="15">
      <c r="A1549" s="13"/>
    </row>
    <row r="1550" spans="1:1" ht="15">
      <c r="A1550" s="13"/>
    </row>
    <row r="1551" spans="1:1" ht="15">
      <c r="A1551" s="13"/>
    </row>
    <row r="1552" spans="1:1" ht="15">
      <c r="A1552" s="13"/>
    </row>
    <row r="1553" spans="1:1" ht="15">
      <c r="A1553" s="13"/>
    </row>
    <row r="1554" spans="1:1" ht="15">
      <c r="A1554" s="13"/>
    </row>
    <row r="1555" spans="1:1" ht="15">
      <c r="A1555" s="13"/>
    </row>
    <row r="1556" spans="1:1" ht="15">
      <c r="A1556" s="13"/>
    </row>
    <row r="1557" spans="1:1" ht="15">
      <c r="A1557" s="13"/>
    </row>
    <row r="1558" spans="1:1" ht="15">
      <c r="A1558" s="13"/>
    </row>
    <row r="1559" spans="1:1" ht="15">
      <c r="A1559" s="13"/>
    </row>
    <row r="1560" spans="1:1" ht="15">
      <c r="A1560" s="13"/>
    </row>
    <row r="1561" spans="1:1" ht="15">
      <c r="A1561" s="13"/>
    </row>
    <row r="1562" spans="1:1" ht="15">
      <c r="A1562" s="13"/>
    </row>
    <row r="1563" spans="1:1" ht="15">
      <c r="A1563" s="13"/>
    </row>
    <row r="1564" spans="1:1" ht="15">
      <c r="A1564" s="13"/>
    </row>
    <row r="1565" spans="1:1" ht="15">
      <c r="A1565" s="13"/>
    </row>
    <row r="1566" spans="1:1" ht="15">
      <c r="A1566" s="13"/>
    </row>
    <row r="1567" spans="1:1" ht="15">
      <c r="A1567" s="13"/>
    </row>
    <row r="1568" spans="1:1" ht="15">
      <c r="A1568" s="13"/>
    </row>
    <row r="1569" spans="1:1" ht="15">
      <c r="A1569" s="13"/>
    </row>
    <row r="1570" spans="1:1" ht="15">
      <c r="A1570" s="13"/>
    </row>
    <row r="1571" spans="1:1" ht="15">
      <c r="A1571" s="13"/>
    </row>
    <row r="1572" spans="1:1" ht="15">
      <c r="A1572" s="13"/>
    </row>
    <row r="1573" spans="1:1" ht="15">
      <c r="A1573" s="13"/>
    </row>
    <row r="1574" spans="1:1" ht="15">
      <c r="A1574" s="13"/>
    </row>
    <row r="1575" spans="1:1" ht="15">
      <c r="A1575" s="13"/>
    </row>
    <row r="1576" spans="1:1" ht="15">
      <c r="A1576" s="13"/>
    </row>
    <row r="1577" spans="1:1" ht="15">
      <c r="A1577" s="13"/>
    </row>
    <row r="1578" spans="1:1" ht="15">
      <c r="A1578" s="13"/>
    </row>
    <row r="1579" spans="1:1" ht="15">
      <c r="A1579" s="13"/>
    </row>
    <row r="1580" spans="1:1" ht="15">
      <c r="A1580" s="13"/>
    </row>
    <row r="1581" spans="1:1" ht="15">
      <c r="A1581" s="13"/>
    </row>
    <row r="1582" spans="1:1" ht="15">
      <c r="A1582" s="13"/>
    </row>
    <row r="1583" spans="1:1" ht="15">
      <c r="A1583" s="13"/>
    </row>
    <row r="1584" spans="1:1" ht="15">
      <c r="A1584" s="13"/>
    </row>
    <row r="1585" spans="1:1" ht="15">
      <c r="A1585" s="13"/>
    </row>
    <row r="1586" spans="1:1" ht="15">
      <c r="A1586" s="13"/>
    </row>
    <row r="1587" spans="1:1" ht="15">
      <c r="A1587" s="13"/>
    </row>
    <row r="1588" spans="1:1" ht="15">
      <c r="A1588" s="13"/>
    </row>
    <row r="1589" spans="1:1" ht="15">
      <c r="A1589" s="13"/>
    </row>
    <row r="1590" spans="1:1" ht="15">
      <c r="A1590" s="13"/>
    </row>
    <row r="1591" spans="1:1" ht="15">
      <c r="A1591" s="13"/>
    </row>
    <row r="1592" spans="1:1" ht="15">
      <c r="A1592" s="13"/>
    </row>
    <row r="1593" spans="1:1" ht="15">
      <c r="A1593" s="13"/>
    </row>
    <row r="1594" spans="1:1" ht="15">
      <c r="A1594" s="13"/>
    </row>
    <row r="1595" spans="1:1" ht="15">
      <c r="A1595" s="13"/>
    </row>
    <row r="1596" spans="1:1" ht="15">
      <c r="A1596" s="13"/>
    </row>
    <row r="1597" spans="1:1" ht="15">
      <c r="A1597" s="13"/>
    </row>
    <row r="1598" spans="1:1" ht="15">
      <c r="A1598" s="13"/>
    </row>
    <row r="1599" spans="1:1" ht="15">
      <c r="A1599" s="13"/>
    </row>
    <row r="1600" spans="1:1" ht="15">
      <c r="A1600" s="13"/>
    </row>
    <row r="1601" spans="1:1" ht="15">
      <c r="A1601" s="13"/>
    </row>
    <row r="1602" spans="1:1" ht="15">
      <c r="A1602" s="13"/>
    </row>
    <row r="1603" spans="1:1" ht="15">
      <c r="A1603" s="13"/>
    </row>
    <row r="1604" spans="1:1" ht="15">
      <c r="A1604" s="13"/>
    </row>
    <row r="1605" spans="1:1" ht="15">
      <c r="A1605" s="13"/>
    </row>
    <row r="1606" spans="1:1" ht="15">
      <c r="A1606" s="13"/>
    </row>
    <row r="1607" spans="1:1" ht="15">
      <c r="A1607" s="13"/>
    </row>
    <row r="1608" spans="1:1" ht="15">
      <c r="A1608" s="13"/>
    </row>
    <row r="1609" spans="1:1" ht="15">
      <c r="A1609" s="13"/>
    </row>
    <row r="1610" spans="1:1" ht="15">
      <c r="A1610" s="13"/>
    </row>
    <row r="1611" spans="1:1" ht="15">
      <c r="A1611" s="13"/>
    </row>
    <row r="1612" spans="1:1" ht="15">
      <c r="A1612" s="13"/>
    </row>
    <row r="1613" spans="1:1" ht="15">
      <c r="A1613" s="13"/>
    </row>
    <row r="1614" spans="1:1" ht="15">
      <c r="A1614" s="13"/>
    </row>
    <row r="1615" spans="1:1" ht="15">
      <c r="A1615" s="13"/>
    </row>
    <row r="1616" spans="1:1" ht="15">
      <c r="A1616" s="13"/>
    </row>
    <row r="1617" spans="1:1" ht="15">
      <c r="A1617" s="13"/>
    </row>
    <row r="1618" spans="1:1" ht="15">
      <c r="A1618" s="13"/>
    </row>
    <row r="1619" spans="1:1" ht="15">
      <c r="A1619" s="13"/>
    </row>
    <row r="1620" spans="1:1" ht="15">
      <c r="A1620" s="13"/>
    </row>
    <row r="1621" spans="1:1" ht="15">
      <c r="A1621" s="13"/>
    </row>
    <row r="1622" spans="1:1" ht="15">
      <c r="A1622" s="13"/>
    </row>
    <row r="1623" spans="1:1" ht="15">
      <c r="A1623" s="13"/>
    </row>
    <row r="1624" spans="1:1" ht="15">
      <c r="A1624" s="13"/>
    </row>
    <row r="1625" spans="1:1" ht="15">
      <c r="A1625" s="13"/>
    </row>
    <row r="1626" spans="1:1" ht="15">
      <c r="A1626" s="13"/>
    </row>
    <row r="1627" spans="1:1" ht="15">
      <c r="A1627" s="13"/>
    </row>
    <row r="1628" spans="1:1" ht="15">
      <c r="A1628" s="13"/>
    </row>
    <row r="1629" spans="1:1" ht="15">
      <c r="A1629" s="13"/>
    </row>
    <row r="1630" spans="1:1" ht="15">
      <c r="A1630" s="13"/>
    </row>
    <row r="1631" spans="1:1" ht="15">
      <c r="A1631" s="13"/>
    </row>
    <row r="1632" spans="1:1" ht="15">
      <c r="A1632" s="13"/>
    </row>
    <row r="1633" spans="1:1" ht="15">
      <c r="A1633" s="13"/>
    </row>
    <row r="1634" spans="1:1" ht="15">
      <c r="A1634" s="13"/>
    </row>
    <row r="1635" spans="1:1" ht="15">
      <c r="A1635" s="13"/>
    </row>
    <row r="1636" spans="1:1" ht="15">
      <c r="A1636" s="13"/>
    </row>
    <row r="1637" spans="1:1" ht="15">
      <c r="A1637" s="13"/>
    </row>
    <row r="1638" spans="1:1" ht="15">
      <c r="A1638" s="13"/>
    </row>
    <row r="1639" spans="1:1" ht="15">
      <c r="A1639" s="13"/>
    </row>
    <row r="1640" spans="1:1" ht="15">
      <c r="A1640" s="13"/>
    </row>
    <row r="1641" spans="1:1" ht="15">
      <c r="A1641" s="13"/>
    </row>
    <row r="1642" spans="1:1" ht="15">
      <c r="A1642" s="13"/>
    </row>
    <row r="1643" spans="1:1" ht="15">
      <c r="A1643" s="13"/>
    </row>
    <row r="1644" spans="1:1" ht="15">
      <c r="A1644" s="13"/>
    </row>
    <row r="1645" spans="1:1" ht="15">
      <c r="A1645" s="13"/>
    </row>
    <row r="1646" spans="1:1" ht="15">
      <c r="A1646" s="13"/>
    </row>
    <row r="1647" spans="1:1" ht="15">
      <c r="A1647" s="13"/>
    </row>
    <row r="1648" spans="1:1" ht="15">
      <c r="A1648" s="13"/>
    </row>
    <row r="1649" spans="1:1" ht="15">
      <c r="A1649" s="13"/>
    </row>
    <row r="1650" spans="1:1" ht="15">
      <c r="A1650" s="13"/>
    </row>
    <row r="1651" spans="1:1" ht="15">
      <c r="A1651" s="13"/>
    </row>
    <row r="1652" spans="1:1" ht="15">
      <c r="A1652" s="13"/>
    </row>
    <row r="1653" spans="1:1" ht="15">
      <c r="A1653" s="13"/>
    </row>
    <row r="1654" spans="1:1" ht="15">
      <c r="A1654" s="13"/>
    </row>
    <row r="1655" spans="1:1" ht="15">
      <c r="A1655" s="13"/>
    </row>
    <row r="1656" spans="1:1" ht="15">
      <c r="A1656" s="13"/>
    </row>
    <row r="1657" spans="1:1" ht="15">
      <c r="A1657" s="13"/>
    </row>
    <row r="1658" spans="1:1" ht="15">
      <c r="A1658" s="13"/>
    </row>
    <row r="1659" spans="1:1" ht="15">
      <c r="A1659" s="13"/>
    </row>
    <row r="1660" spans="1:1" ht="15">
      <c r="A1660" s="13"/>
    </row>
    <row r="1661" spans="1:1" ht="15">
      <c r="A1661" s="13"/>
    </row>
    <row r="1662" spans="1:1" ht="15">
      <c r="A1662" s="13"/>
    </row>
    <row r="1663" spans="1:1" ht="15">
      <c r="A1663" s="13"/>
    </row>
    <row r="1664" spans="1:1" ht="15">
      <c r="A1664" s="13"/>
    </row>
    <row r="1665" spans="1:1" ht="15">
      <c r="A1665" s="13"/>
    </row>
    <row r="1666" spans="1:1" ht="15">
      <c r="A1666" s="13"/>
    </row>
    <row r="1667" spans="1:1" ht="15">
      <c r="A1667" s="13"/>
    </row>
    <row r="1668" spans="1:1" ht="15">
      <c r="A1668" s="13"/>
    </row>
    <row r="1669" spans="1:1" ht="15">
      <c r="A1669" s="13"/>
    </row>
    <row r="1670" spans="1:1" ht="15">
      <c r="A1670" s="13"/>
    </row>
    <row r="1671" spans="1:1" ht="15">
      <c r="A1671" s="13"/>
    </row>
    <row r="1672" spans="1:1" ht="15">
      <c r="A1672" s="13"/>
    </row>
    <row r="1673" spans="1:1" ht="15">
      <c r="A1673" s="13"/>
    </row>
    <row r="1674" spans="1:1" ht="15">
      <c r="A1674" s="13"/>
    </row>
    <row r="1675" spans="1:1" ht="15">
      <c r="A1675" s="13"/>
    </row>
    <row r="1676" spans="1:1" ht="15">
      <c r="A1676" s="13"/>
    </row>
    <row r="1677" spans="1:1" ht="15">
      <c r="A1677" s="13"/>
    </row>
    <row r="1678" spans="1:1" ht="15">
      <c r="A1678" s="13"/>
    </row>
    <row r="1679" spans="1:1" ht="15">
      <c r="A1679" s="13"/>
    </row>
    <row r="1680" spans="1:1" ht="15">
      <c r="A1680" s="13"/>
    </row>
    <row r="1681" spans="1:1" ht="15">
      <c r="A1681" s="13"/>
    </row>
    <row r="1682" spans="1:1" ht="15">
      <c r="A1682" s="13"/>
    </row>
    <row r="1683" spans="1:1" ht="15">
      <c r="A1683" s="13"/>
    </row>
    <row r="1684" spans="1:1" ht="15">
      <c r="A1684" s="13"/>
    </row>
    <row r="1685" spans="1:1" ht="15">
      <c r="A1685" s="13"/>
    </row>
    <row r="1686" spans="1:1" ht="15">
      <c r="A1686" s="13"/>
    </row>
    <row r="1687" spans="1:1" ht="15">
      <c r="A1687" s="13"/>
    </row>
    <row r="1688" spans="1:1" ht="15">
      <c r="A1688" s="13"/>
    </row>
    <row r="1689" spans="1:1" ht="15">
      <c r="A1689" s="13"/>
    </row>
    <row r="1690" spans="1:1" ht="15">
      <c r="A1690" s="13"/>
    </row>
    <row r="1691" spans="1:1" ht="15">
      <c r="A1691" s="13"/>
    </row>
    <row r="1692" spans="1:1" ht="15">
      <c r="A1692" s="13"/>
    </row>
    <row r="1693" spans="1:1" ht="15">
      <c r="A1693" s="13"/>
    </row>
    <row r="1694" spans="1:1" ht="15">
      <c r="A1694" s="13"/>
    </row>
    <row r="1695" spans="1:1" ht="15">
      <c r="A1695" s="13"/>
    </row>
    <row r="1696" spans="1:1" ht="15">
      <c r="A1696" s="13"/>
    </row>
    <row r="1697" spans="1:1" ht="15">
      <c r="A1697" s="13"/>
    </row>
    <row r="1698" spans="1:1" ht="15">
      <c r="A1698" s="13"/>
    </row>
    <row r="1699" spans="1:1" ht="15">
      <c r="A1699" s="13"/>
    </row>
    <row r="1700" spans="1:1" ht="15">
      <c r="A1700" s="13"/>
    </row>
    <row r="1701" spans="1:1" ht="15">
      <c r="A1701" s="13"/>
    </row>
    <row r="1702" spans="1:1" ht="15">
      <c r="A1702" s="13"/>
    </row>
    <row r="1703" spans="1:1" ht="15">
      <c r="A1703" s="13"/>
    </row>
    <row r="1704" spans="1:1" ht="15">
      <c r="A1704" s="13"/>
    </row>
    <row r="1705" spans="1:1" ht="15">
      <c r="A1705" s="13"/>
    </row>
    <row r="1706" spans="1:1" ht="15">
      <c r="A1706" s="13"/>
    </row>
    <row r="1707" spans="1:1" ht="15">
      <c r="A1707" s="13"/>
    </row>
    <row r="1708" spans="1:1" ht="15">
      <c r="A1708" s="13"/>
    </row>
    <row r="1709" spans="1:1" ht="15">
      <c r="A1709" s="13"/>
    </row>
    <row r="1710" spans="1:1" ht="15">
      <c r="A1710" s="13"/>
    </row>
    <row r="1711" spans="1:1" ht="15">
      <c r="A1711" s="13"/>
    </row>
    <row r="1712" spans="1:1" ht="15">
      <c r="A1712" s="13"/>
    </row>
    <row r="1713" spans="1:1" ht="15">
      <c r="A1713" s="13"/>
    </row>
    <row r="1714" spans="1:1" ht="15">
      <c r="A1714" s="13"/>
    </row>
    <row r="1715" spans="1:1" ht="15">
      <c r="A1715" s="13"/>
    </row>
    <row r="1716" spans="1:1" ht="15">
      <c r="A1716" s="13"/>
    </row>
    <row r="1717" spans="1:1" ht="15">
      <c r="A1717" s="13"/>
    </row>
    <row r="1718" spans="1:1" ht="15">
      <c r="A1718" s="13"/>
    </row>
    <row r="1719" spans="1:1" ht="15">
      <c r="A1719" s="13"/>
    </row>
    <row r="1720" spans="1:1" ht="15">
      <c r="A1720" s="13"/>
    </row>
    <row r="1721" spans="1:1" ht="15">
      <c r="A1721" s="13"/>
    </row>
    <row r="1722" spans="1:1" ht="15">
      <c r="A1722" s="13"/>
    </row>
    <row r="1723" spans="1:1" ht="15">
      <c r="A1723" s="13"/>
    </row>
    <row r="1724" spans="1:1" ht="15">
      <c r="A1724" s="13"/>
    </row>
    <row r="1725" spans="1:1" ht="15">
      <c r="A1725" s="13"/>
    </row>
    <row r="1726" spans="1:1" ht="15">
      <c r="A1726" s="13"/>
    </row>
    <row r="1727" spans="1:1" ht="15">
      <c r="A1727" s="13"/>
    </row>
    <row r="1728" spans="1:1" ht="15">
      <c r="A1728" s="13"/>
    </row>
    <row r="1729" spans="1:1" ht="15">
      <c r="A1729" s="13"/>
    </row>
    <row r="1730" spans="1:1" ht="15">
      <c r="A1730" s="13"/>
    </row>
    <row r="1731" spans="1:1" ht="15">
      <c r="A1731" s="13"/>
    </row>
    <row r="1732" spans="1:1" ht="15">
      <c r="A1732" s="13"/>
    </row>
    <row r="1733" spans="1:1" ht="15">
      <c r="A1733" s="13"/>
    </row>
    <row r="1734" spans="1:1" ht="15">
      <c r="A1734" s="13"/>
    </row>
    <row r="1735" spans="1:1" ht="15">
      <c r="A1735" s="13"/>
    </row>
    <row r="1736" spans="1:1" ht="15">
      <c r="A1736" s="13"/>
    </row>
    <row r="1737" spans="1:1" ht="15">
      <c r="A1737" s="13"/>
    </row>
    <row r="1738" spans="1:1" ht="15">
      <c r="A1738" s="13"/>
    </row>
    <row r="1739" spans="1:1" ht="15">
      <c r="A1739" s="13"/>
    </row>
    <row r="1740" spans="1:1" ht="15">
      <c r="A1740" s="13"/>
    </row>
    <row r="1741" spans="1:1" ht="15">
      <c r="A1741" s="13"/>
    </row>
    <row r="1742" spans="1:1" ht="15">
      <c r="A1742" s="13"/>
    </row>
    <row r="1743" spans="1:1" ht="15">
      <c r="A1743" s="13"/>
    </row>
    <row r="1744" spans="1:1" ht="15">
      <c r="A1744" s="13"/>
    </row>
    <row r="1745" spans="1:1" ht="15">
      <c r="A1745" s="13"/>
    </row>
    <row r="1746" spans="1:1" ht="15">
      <c r="A1746" s="13"/>
    </row>
    <row r="1747" spans="1:1" ht="15">
      <c r="A1747" s="13"/>
    </row>
    <row r="1748" spans="1:1" ht="15">
      <c r="A1748" s="13"/>
    </row>
    <row r="1749" spans="1:1" ht="15">
      <c r="A1749" s="13"/>
    </row>
    <row r="1750" spans="1:1" ht="15">
      <c r="A1750" s="13"/>
    </row>
    <row r="1751" spans="1:1" ht="15">
      <c r="A1751" s="13"/>
    </row>
    <row r="1752" spans="1:1" ht="15">
      <c r="A1752" s="13"/>
    </row>
    <row r="1753" spans="1:1" ht="15">
      <c r="A1753" s="13"/>
    </row>
    <row r="1754" spans="1:1" ht="15">
      <c r="A1754" s="13"/>
    </row>
    <row r="1755" spans="1:1" ht="15">
      <c r="A1755" s="13"/>
    </row>
    <row r="1756" spans="1:1" ht="15">
      <c r="A1756" s="13"/>
    </row>
    <row r="1757" spans="1:1" ht="15">
      <c r="A1757" s="13"/>
    </row>
    <row r="1758" spans="1:1" ht="15">
      <c r="A1758" s="13"/>
    </row>
    <row r="1759" spans="1:1" ht="15">
      <c r="A1759" s="13"/>
    </row>
    <row r="1760" spans="1:1" ht="15">
      <c r="A1760" s="13"/>
    </row>
    <row r="1761" spans="1:1" ht="15">
      <c r="A1761" s="13"/>
    </row>
    <row r="1762" spans="1:1" ht="15">
      <c r="A1762" s="13"/>
    </row>
    <row r="1763" spans="1:1" ht="15">
      <c r="A1763" s="13"/>
    </row>
    <row r="1764" spans="1:1" ht="15">
      <c r="A1764" s="13"/>
    </row>
    <row r="1765" spans="1:1" ht="15">
      <c r="A1765" s="13"/>
    </row>
    <row r="1766" spans="1:1" ht="15">
      <c r="A1766" s="13"/>
    </row>
    <row r="1767" spans="1:1" ht="15">
      <c r="A1767" s="13"/>
    </row>
    <row r="1768" spans="1:1" ht="15">
      <c r="A1768" s="13"/>
    </row>
    <row r="1769" spans="1:1" ht="15">
      <c r="A1769" s="13"/>
    </row>
    <row r="1770" spans="1:1" ht="15">
      <c r="A1770" s="13"/>
    </row>
    <row r="1771" spans="1:1" ht="15">
      <c r="A1771" s="13"/>
    </row>
    <row r="1772" spans="1:1" ht="15">
      <c r="A1772" s="13"/>
    </row>
    <row r="1773" spans="1:1" ht="15">
      <c r="A1773" s="13"/>
    </row>
    <row r="1774" spans="1:1" ht="15">
      <c r="A1774" s="13"/>
    </row>
    <row r="1775" spans="1:1" ht="15">
      <c r="A1775" s="13"/>
    </row>
    <row r="1776" spans="1:1" ht="15">
      <c r="A1776" s="13"/>
    </row>
    <row r="1777" spans="1:1" ht="15">
      <c r="A1777" s="13"/>
    </row>
    <row r="1778" spans="1:1" ht="15">
      <c r="A1778" s="13"/>
    </row>
    <row r="1779" spans="1:1" ht="15">
      <c r="A1779" s="13"/>
    </row>
    <row r="1780" spans="1:1" ht="15">
      <c r="A1780" s="13"/>
    </row>
    <row r="1781" spans="1:1" ht="15">
      <c r="A1781" s="13"/>
    </row>
    <row r="1782" spans="1:1" ht="15">
      <c r="A1782" s="13"/>
    </row>
    <row r="1783" spans="1:1" ht="15">
      <c r="A1783" s="13"/>
    </row>
    <row r="1784" spans="1:1" ht="15">
      <c r="A1784" s="13"/>
    </row>
    <row r="1785" spans="1:1" ht="15">
      <c r="A1785" s="13"/>
    </row>
    <row r="1786" spans="1:1" ht="15">
      <c r="A1786" s="13"/>
    </row>
    <row r="1787" spans="1:1" ht="15">
      <c r="A1787" s="13"/>
    </row>
    <row r="1788" spans="1:1" ht="15">
      <c r="A1788" s="13"/>
    </row>
    <row r="1789" spans="1:1" ht="15">
      <c r="A1789" s="13"/>
    </row>
    <row r="1790" spans="1:1" ht="15">
      <c r="A1790" s="13"/>
    </row>
    <row r="1791" spans="1:1" ht="15">
      <c r="A1791" s="13"/>
    </row>
    <row r="1792" spans="1:1" ht="15">
      <c r="A1792" s="13"/>
    </row>
    <row r="1793" spans="1:1" ht="15">
      <c r="A1793" s="13"/>
    </row>
    <row r="1794" spans="1:1" ht="15">
      <c r="A1794" s="13"/>
    </row>
    <row r="1795" spans="1:1" ht="15">
      <c r="A1795" s="13"/>
    </row>
    <row r="1796" spans="1:1" ht="15">
      <c r="A1796" s="13"/>
    </row>
    <row r="1797" spans="1:1" ht="15">
      <c r="A1797" s="13"/>
    </row>
    <row r="1798" spans="1:1" ht="15">
      <c r="A1798" s="13"/>
    </row>
    <row r="1799" spans="1:1" ht="15">
      <c r="A1799" s="13"/>
    </row>
    <row r="1800" spans="1:1" ht="15">
      <c r="A1800" s="13"/>
    </row>
    <row r="1801" spans="1:1" ht="15">
      <c r="A1801" s="13"/>
    </row>
    <row r="1802" spans="1:1" ht="15">
      <c r="A1802" s="13"/>
    </row>
    <row r="1803" spans="1:1" ht="15">
      <c r="A1803" s="13"/>
    </row>
    <row r="1804" spans="1:1" ht="15">
      <c r="A1804" s="13"/>
    </row>
    <row r="1805" spans="1:1" ht="15">
      <c r="A1805" s="13"/>
    </row>
    <row r="1806" spans="1:1" ht="15">
      <c r="A1806" s="13"/>
    </row>
    <row r="1807" spans="1:1" ht="15">
      <c r="A1807" s="13"/>
    </row>
    <row r="1808" spans="1:1" ht="15">
      <c r="A1808" s="13"/>
    </row>
    <row r="1809" spans="1:1" ht="15">
      <c r="A1809" s="13"/>
    </row>
    <row r="1810" spans="1:1" ht="15">
      <c r="A1810" s="13"/>
    </row>
    <row r="1811" spans="1:1" ht="15">
      <c r="A1811" s="13"/>
    </row>
    <row r="1812" spans="1:1" ht="15">
      <c r="A1812" s="13"/>
    </row>
    <row r="1813" spans="1:1" ht="15">
      <c r="A1813" s="13"/>
    </row>
    <row r="1814" spans="1:1" ht="15">
      <c r="A1814" s="13"/>
    </row>
    <row r="1815" spans="1:1" ht="15">
      <c r="A1815" s="13"/>
    </row>
    <row r="1816" spans="1:1" ht="15">
      <c r="A1816" s="13"/>
    </row>
    <row r="1817" spans="1:1" ht="15">
      <c r="A1817" s="13"/>
    </row>
    <row r="1818" spans="1:1" ht="15">
      <c r="A1818" s="13"/>
    </row>
    <row r="1819" spans="1:1" ht="15">
      <c r="A1819" s="13"/>
    </row>
    <row r="1820" spans="1:1" ht="15">
      <c r="A1820" s="13"/>
    </row>
    <row r="1821" spans="1:1" ht="15">
      <c r="A1821" s="13"/>
    </row>
    <row r="1822" spans="1:1" ht="15">
      <c r="A1822" s="13"/>
    </row>
    <row r="1823" spans="1:1" ht="15">
      <c r="A1823" s="13"/>
    </row>
    <row r="1824" spans="1:1" ht="15">
      <c r="A1824" s="13"/>
    </row>
    <row r="1825" spans="1:1" ht="15">
      <c r="A1825" s="13"/>
    </row>
    <row r="1826" spans="1:1" ht="15">
      <c r="A1826" s="13"/>
    </row>
    <row r="1827" spans="1:1" ht="15">
      <c r="A1827" s="13"/>
    </row>
    <row r="1828" spans="1:1" ht="15">
      <c r="A1828" s="13"/>
    </row>
    <row r="1829" spans="1:1" ht="15">
      <c r="A1829" s="13"/>
    </row>
    <row r="1830" spans="1:1" ht="15">
      <c r="A1830" s="13"/>
    </row>
    <row r="1831" spans="1:1" ht="15">
      <c r="A1831" s="13"/>
    </row>
    <row r="1832" spans="1:1" ht="15">
      <c r="A1832" s="13"/>
    </row>
    <row r="1833" spans="1:1" ht="15">
      <c r="A1833" s="13"/>
    </row>
    <row r="1834" spans="1:1" ht="15">
      <c r="A1834" s="13"/>
    </row>
    <row r="1835" spans="1:1" ht="15">
      <c r="A1835" s="13"/>
    </row>
    <row r="1836" spans="1:1" ht="15">
      <c r="A1836" s="13"/>
    </row>
    <row r="1837" spans="1:1" ht="15">
      <c r="A1837" s="13"/>
    </row>
    <row r="1838" spans="1:1" ht="15">
      <c r="A1838" s="13"/>
    </row>
    <row r="1839" spans="1:1" ht="15">
      <c r="A1839" s="13"/>
    </row>
    <row r="1840" spans="1:1" ht="15">
      <c r="A1840" s="13"/>
    </row>
    <row r="1841" spans="1:1" ht="15">
      <c r="A1841" s="13"/>
    </row>
    <row r="1842" spans="1:1" ht="15">
      <c r="A1842" s="13"/>
    </row>
    <row r="1843" spans="1:1" ht="15">
      <c r="A1843" s="13"/>
    </row>
    <row r="1844" spans="1:1" ht="15">
      <c r="A1844" s="13"/>
    </row>
    <row r="1845" spans="1:1" ht="15">
      <c r="A1845" s="13"/>
    </row>
    <row r="1846" spans="1:1" ht="15">
      <c r="A1846" s="13"/>
    </row>
    <row r="1847" spans="1:1" ht="15">
      <c r="A1847" s="13"/>
    </row>
    <row r="1848" spans="1:1" ht="15">
      <c r="A1848" s="13"/>
    </row>
    <row r="1849" spans="1:1" ht="15">
      <c r="A1849" s="13"/>
    </row>
    <row r="1850" spans="1:1" ht="15">
      <c r="A1850" s="13"/>
    </row>
    <row r="1851" spans="1:1" ht="15">
      <c r="A1851" s="13"/>
    </row>
    <row r="1852" spans="1:1" ht="15">
      <c r="A1852" s="13"/>
    </row>
    <row r="1853" spans="1:1" ht="15">
      <c r="A1853" s="13"/>
    </row>
    <row r="1854" spans="1:1" ht="15">
      <c r="A1854" s="13"/>
    </row>
    <row r="1855" spans="1:1" ht="15">
      <c r="A1855" s="13"/>
    </row>
    <row r="1856" spans="1:1" ht="15">
      <c r="A1856" s="13"/>
    </row>
    <row r="1857" spans="1:1" ht="15">
      <c r="A1857" s="13"/>
    </row>
    <row r="1858" spans="1:1" ht="15">
      <c r="A1858" s="13"/>
    </row>
    <row r="1859" spans="1:1" ht="15">
      <c r="A1859" s="13"/>
    </row>
    <row r="1860" spans="1:1" ht="15">
      <c r="A1860" s="13"/>
    </row>
    <row r="1861" spans="1:1" ht="15">
      <c r="A1861" s="13"/>
    </row>
    <row r="1862" spans="1:1" ht="15">
      <c r="A1862" s="13"/>
    </row>
    <row r="1863" spans="1:1" ht="15">
      <c r="A1863" s="13"/>
    </row>
    <row r="1864" spans="1:1" ht="15">
      <c r="A1864" s="13"/>
    </row>
    <row r="1865" spans="1:1" ht="15">
      <c r="A1865" s="13"/>
    </row>
    <row r="1866" spans="1:1" ht="15">
      <c r="A1866" s="13"/>
    </row>
    <row r="1867" spans="1:1" ht="15">
      <c r="A1867" s="13"/>
    </row>
    <row r="1868" spans="1:1" ht="15">
      <c r="A1868" s="13"/>
    </row>
    <row r="1869" spans="1:1" ht="15">
      <c r="A1869" s="13"/>
    </row>
    <row r="1870" spans="1:1" ht="15">
      <c r="A1870" s="13"/>
    </row>
    <row r="1871" spans="1:1" ht="15">
      <c r="A1871" s="13"/>
    </row>
    <row r="1872" spans="1:1" ht="15">
      <c r="A1872" s="13"/>
    </row>
    <row r="1873" spans="1:1" ht="15">
      <c r="A1873" s="13"/>
    </row>
    <row r="1874" spans="1:1" ht="15">
      <c r="A1874" s="13"/>
    </row>
    <row r="1875" spans="1:1" ht="15">
      <c r="A1875" s="13"/>
    </row>
    <row r="1876" spans="1:1" ht="15">
      <c r="A1876" s="13"/>
    </row>
    <row r="1877" spans="1:1" ht="15">
      <c r="A1877" s="13"/>
    </row>
    <row r="1878" spans="1:1" ht="15">
      <c r="A1878" s="13"/>
    </row>
    <row r="1879" spans="1:1" ht="15">
      <c r="A1879" s="13"/>
    </row>
    <row r="1880" spans="1:1" ht="15">
      <c r="A1880" s="13"/>
    </row>
    <row r="1881" spans="1:1" ht="15">
      <c r="A1881" s="13"/>
    </row>
    <row r="1882" spans="1:1" ht="15">
      <c r="A1882" s="13"/>
    </row>
    <row r="1883" spans="1:1" ht="15">
      <c r="A1883" s="13"/>
    </row>
    <row r="1884" spans="1:1" ht="15">
      <c r="A1884" s="13"/>
    </row>
    <row r="1885" spans="1:1" ht="15">
      <c r="A1885" s="13"/>
    </row>
    <row r="1886" spans="1:1" ht="15">
      <c r="A1886" s="13"/>
    </row>
    <row r="1887" spans="1:1" ht="15">
      <c r="A1887" s="13"/>
    </row>
    <row r="1888" spans="1:1" ht="15">
      <c r="A1888" s="13"/>
    </row>
    <row r="1889" spans="1:1" ht="15">
      <c r="A1889" s="13"/>
    </row>
    <row r="1890" spans="1:1" ht="15">
      <c r="A1890" s="13"/>
    </row>
    <row r="1891" spans="1:1" ht="15">
      <c r="A1891" s="13"/>
    </row>
    <row r="1892" spans="1:1" ht="15">
      <c r="A1892" s="13"/>
    </row>
    <row r="1893" spans="1:1" ht="15">
      <c r="A1893" s="13"/>
    </row>
    <row r="1894" spans="1:1" ht="15">
      <c r="A1894" s="13"/>
    </row>
    <row r="1895" spans="1:1" ht="15">
      <c r="A1895" s="13"/>
    </row>
    <row r="1896" spans="1:1" ht="15">
      <c r="A1896" s="13"/>
    </row>
    <row r="1897" spans="1:1" ht="15">
      <c r="A1897" s="13"/>
    </row>
    <row r="1898" spans="1:1" ht="15">
      <c r="A1898" s="13"/>
    </row>
    <row r="1899" spans="1:1" ht="15">
      <c r="A1899" s="13"/>
    </row>
    <row r="1900" spans="1:1" ht="15">
      <c r="A1900" s="13"/>
    </row>
    <row r="1901" spans="1:1" ht="15">
      <c r="A1901" s="13"/>
    </row>
    <row r="1902" spans="1:1" ht="15">
      <c r="A1902" s="13"/>
    </row>
    <row r="1903" spans="1:1" ht="15">
      <c r="A1903" s="13"/>
    </row>
    <row r="1904" spans="1:1" ht="15">
      <c r="A1904" s="13"/>
    </row>
    <row r="1905" spans="1:1" ht="15">
      <c r="A1905" s="13"/>
    </row>
    <row r="1906" spans="1:1" ht="15">
      <c r="A1906" s="13"/>
    </row>
    <row r="1907" spans="1:1" ht="15">
      <c r="A1907" s="13"/>
    </row>
    <row r="1908" spans="1:1" ht="15">
      <c r="A1908" s="13"/>
    </row>
    <row r="1909" spans="1:1" ht="15">
      <c r="A1909" s="13"/>
    </row>
    <row r="1910" spans="1:1" ht="15">
      <c r="A1910" s="13"/>
    </row>
    <row r="1911" spans="1:1" ht="15">
      <c r="A1911" s="13"/>
    </row>
    <row r="1912" spans="1:1" ht="15">
      <c r="A1912" s="13"/>
    </row>
    <row r="1913" spans="1:1" ht="15">
      <c r="A1913" s="13"/>
    </row>
    <row r="1914" spans="1:1" ht="15">
      <c r="A1914" s="13"/>
    </row>
    <row r="1915" spans="1:1" ht="15">
      <c r="A1915" s="13"/>
    </row>
    <row r="1916" spans="1:1" ht="15">
      <c r="A1916" s="13"/>
    </row>
    <row r="1917" spans="1:1" ht="15">
      <c r="A1917" s="13"/>
    </row>
    <row r="1918" spans="1:1" ht="15">
      <c r="A1918" s="13"/>
    </row>
    <row r="1919" spans="1:1" ht="15">
      <c r="A1919" s="13"/>
    </row>
    <row r="1920" spans="1:1" ht="15">
      <c r="A1920" s="13"/>
    </row>
    <row r="1921" spans="1:1" ht="15">
      <c r="A1921" s="13"/>
    </row>
    <row r="1922" spans="1:1" ht="15">
      <c r="A1922" s="13"/>
    </row>
    <row r="1923" spans="1:1" ht="15">
      <c r="A1923" s="13"/>
    </row>
    <row r="1924" spans="1:1" ht="15">
      <c r="A1924" s="13"/>
    </row>
    <row r="1925" spans="1:1" ht="15">
      <c r="A1925" s="13"/>
    </row>
    <row r="1926" spans="1:1" ht="15">
      <c r="A1926" s="13"/>
    </row>
    <row r="1927" spans="1:1" ht="15">
      <c r="A1927" s="13"/>
    </row>
    <row r="1928" spans="1:1" ht="15">
      <c r="A1928" s="13"/>
    </row>
    <row r="1929" spans="1:1" ht="15">
      <c r="A1929" s="13"/>
    </row>
    <row r="1930" spans="1:1" ht="15">
      <c r="A1930" s="13"/>
    </row>
    <row r="1931" spans="1:1" ht="15">
      <c r="A1931" s="13"/>
    </row>
    <row r="1932" spans="1:1" ht="15">
      <c r="A1932" s="13"/>
    </row>
    <row r="1933" spans="1:1" ht="15">
      <c r="A1933" s="13"/>
    </row>
    <row r="1934" spans="1:1" ht="15">
      <c r="A1934" s="13"/>
    </row>
    <row r="1935" spans="1:1" ht="15">
      <c r="A1935" s="13"/>
    </row>
    <row r="1936" spans="1:1" ht="15">
      <c r="A1936" s="13"/>
    </row>
    <row r="1937" spans="1:1" ht="15">
      <c r="A1937" s="13"/>
    </row>
    <row r="1938" spans="1:1" ht="15">
      <c r="A1938" s="13"/>
    </row>
    <row r="1939" spans="1:1" ht="15">
      <c r="A1939" s="13"/>
    </row>
    <row r="1940" spans="1:1" ht="15">
      <c r="A1940" s="13"/>
    </row>
    <row r="1941" spans="1:1" ht="15">
      <c r="A1941" s="13"/>
    </row>
    <row r="1942" spans="1:1" ht="15">
      <c r="A1942" s="13"/>
    </row>
    <row r="1943" spans="1:1" ht="15">
      <c r="A1943" s="13"/>
    </row>
    <row r="1944" spans="1:1" ht="15">
      <c r="A1944" s="13"/>
    </row>
    <row r="1945" spans="1:1" ht="15">
      <c r="A1945" s="13"/>
    </row>
    <row r="1946" spans="1:1" ht="15">
      <c r="A1946" s="13"/>
    </row>
    <row r="1947" spans="1:1" ht="15">
      <c r="A1947" s="13"/>
    </row>
    <row r="1948" spans="1:1" ht="15">
      <c r="A1948" s="13"/>
    </row>
    <row r="1949" spans="1:1" ht="15">
      <c r="A1949" s="13"/>
    </row>
    <row r="1950" spans="1:1" ht="15">
      <c r="A1950" s="13"/>
    </row>
    <row r="1951" spans="1:1" ht="15">
      <c r="A1951" s="13"/>
    </row>
    <row r="1952" spans="1:1" ht="15">
      <c r="A1952" s="13"/>
    </row>
    <row r="1953" spans="1:1" ht="15">
      <c r="A1953" s="13"/>
    </row>
    <row r="1954" spans="1:1" ht="15">
      <c r="A1954" s="13"/>
    </row>
    <row r="1955" spans="1:1" ht="15">
      <c r="A1955" s="13"/>
    </row>
    <row r="1956" spans="1:1" ht="15">
      <c r="A1956" s="13"/>
    </row>
    <row r="1957" spans="1:1" ht="15">
      <c r="A1957" s="13"/>
    </row>
    <row r="1958" spans="1:1" ht="15">
      <c r="A1958" s="13"/>
    </row>
    <row r="1959" spans="1:1" ht="15">
      <c r="A1959" s="13"/>
    </row>
    <row r="1960" spans="1:1" ht="15">
      <c r="A1960" s="13"/>
    </row>
    <row r="1961" spans="1:1" ht="15">
      <c r="A1961" s="13"/>
    </row>
    <row r="1962" spans="1:1" ht="15">
      <c r="A1962" s="13"/>
    </row>
    <row r="1963" spans="1:1" ht="15">
      <c r="A1963" s="13"/>
    </row>
    <row r="1964" spans="1:1" ht="15">
      <c r="A1964" s="13"/>
    </row>
    <row r="1965" spans="1:1" ht="15">
      <c r="A1965" s="13"/>
    </row>
    <row r="1966" spans="1:1" ht="15">
      <c r="A1966" s="13"/>
    </row>
    <row r="1967" spans="1:1" ht="15">
      <c r="A1967" s="13"/>
    </row>
    <row r="1968" spans="1:1" ht="15">
      <c r="A1968" s="13"/>
    </row>
    <row r="1969" spans="1:1" ht="15">
      <c r="A1969" s="13"/>
    </row>
    <row r="1970" spans="1:1" ht="15">
      <c r="A1970" s="13"/>
    </row>
    <row r="1971" spans="1:1" ht="15">
      <c r="A1971" s="13"/>
    </row>
    <row r="1972" spans="1:1" ht="15">
      <c r="A1972" s="13"/>
    </row>
    <row r="1973" spans="1:1" ht="15">
      <c r="A1973" s="13"/>
    </row>
    <row r="1974" spans="1:1" ht="15">
      <c r="A1974" s="13"/>
    </row>
    <row r="1975" spans="1:1" ht="15">
      <c r="A1975" s="13"/>
    </row>
    <row r="1976" spans="1:1" ht="15">
      <c r="A1976" s="13"/>
    </row>
    <row r="1977" spans="1:1" ht="15">
      <c r="A1977" s="13"/>
    </row>
    <row r="1978" spans="1:1" ht="15">
      <c r="A1978" s="13"/>
    </row>
    <row r="1979" spans="1:1" ht="15">
      <c r="A1979" s="13"/>
    </row>
    <row r="1980" spans="1:1" ht="15">
      <c r="A1980" s="13"/>
    </row>
    <row r="1981" spans="1:1" ht="15">
      <c r="A1981" s="13"/>
    </row>
    <row r="1982" spans="1:1" ht="15">
      <c r="A1982" s="13"/>
    </row>
    <row r="1983" spans="1:1" ht="15">
      <c r="A1983" s="13"/>
    </row>
    <row r="1984" spans="1:1" ht="15">
      <c r="A1984" s="13"/>
    </row>
    <row r="1985" spans="1:1" ht="15">
      <c r="A1985" s="13"/>
    </row>
    <row r="1986" spans="1:1" ht="15">
      <c r="A1986" s="13"/>
    </row>
    <row r="1987" spans="1:1" ht="15">
      <c r="A1987" s="13"/>
    </row>
    <row r="1988" spans="1:1" ht="15">
      <c r="A1988" s="13"/>
    </row>
    <row r="1989" spans="1:1" ht="15">
      <c r="A1989" s="13"/>
    </row>
    <row r="1990" spans="1:1" ht="15">
      <c r="A1990" s="13"/>
    </row>
    <row r="1991" spans="1:1" ht="15">
      <c r="A1991" s="13"/>
    </row>
    <row r="1992" spans="1:1" ht="15">
      <c r="A1992" s="13"/>
    </row>
    <row r="1993" spans="1:1" ht="15">
      <c r="A1993" s="13"/>
    </row>
    <row r="1994" spans="1:1" ht="15">
      <c r="A1994" s="13"/>
    </row>
    <row r="1995" spans="1:1" ht="15">
      <c r="A1995" s="13"/>
    </row>
    <row r="1996" spans="1:1" ht="15">
      <c r="A1996" s="13"/>
    </row>
    <row r="1997" spans="1:1" ht="15">
      <c r="A1997" s="13"/>
    </row>
    <row r="1998" spans="1:1" ht="15">
      <c r="A1998" s="13"/>
    </row>
    <row r="1999" spans="1:1" ht="15">
      <c r="A1999" s="13"/>
    </row>
    <row r="2000" spans="1:1" ht="15">
      <c r="A2000" s="13"/>
    </row>
  </sheetData>
  <sheetProtection algorithmName="SHA-512" hashValue="5xrUDEvmk2G3BDAjmiiy6fiNZDn+q0I+TZlRsJIn3lccGesgShh3C6jIOy00OvieTpW0RQTBiPJXFDbMDQ2P6w==" saltValue="H7BUUPcTDxvXkut9Ay1ZWg==" spinCount="100000" sheet="1" objects="1" scenarios="1" selectLockedCells="1" selectUnlockedCells="1"/>
  <dataConsolidate/>
  <mergeCells count="32">
    <mergeCell ref="E2:H2"/>
    <mergeCell ref="E3:H3"/>
    <mergeCell ref="O38:Q38"/>
    <mergeCell ref="O40:Q40"/>
    <mergeCell ref="J58:J59"/>
    <mergeCell ref="K58:K59"/>
    <mergeCell ref="L58:L59"/>
    <mergeCell ref="M58:M59"/>
    <mergeCell ref="O32:Q32"/>
    <mergeCell ref="O33:Q33"/>
    <mergeCell ref="O36:Q36"/>
    <mergeCell ref="J54:J55"/>
    <mergeCell ref="K54:K55"/>
    <mergeCell ref="L54:L55"/>
    <mergeCell ref="M54:M55"/>
    <mergeCell ref="J56:J57"/>
    <mergeCell ref="K56:K57"/>
    <mergeCell ref="L56:L57"/>
    <mergeCell ref="M56:M57"/>
    <mergeCell ref="D5:G5"/>
    <mergeCell ref="I5:L5"/>
    <mergeCell ref="M5:O5"/>
    <mergeCell ref="E45:G45"/>
    <mergeCell ref="F46:G46"/>
    <mergeCell ref="F47:G47"/>
    <mergeCell ref="D50:E50"/>
    <mergeCell ref="G50:H50"/>
    <mergeCell ref="J50:M51"/>
    <mergeCell ref="J52:J53"/>
    <mergeCell ref="K52:K53"/>
    <mergeCell ref="L52:L53"/>
    <mergeCell ref="M52:M53"/>
  </mergeCells>
  <dataValidations count="2">
    <dataValidation type="whole" allowBlank="1" showInputMessage="1" showErrorMessage="1" sqref="B1" xr:uid="{00000000-0002-0000-0900-000000000000}">
      <formula1>0</formula1>
      <formula2>5000</formula2>
    </dataValidation>
    <dataValidation operator="lessThanOrEqual" allowBlank="1" showInputMessage="1" showErrorMessage="1" sqref="H24" xr:uid="{00000000-0002-0000-0900-000001000000}"/>
  </dataValidations>
  <pageMargins left="0.70866141732283472" right="0.70866141732283472" top="0.74803149606299213" bottom="0.74803149606299213" header="0.31496062992125984" footer="0.31496062992125984"/>
  <pageSetup paperSize="9" scale="10" orientation="landscape" r:id="rId1"/>
  <headerFooter>
    <oddFooter>&amp;F</oddFooter>
  </headerFooter>
  <ignoredErrors>
    <ignoredError sqref="J25:K25 G55:H55 H65" formula="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pageSetUpPr fitToPage="1"/>
  </sheetPr>
  <dimension ref="A1:AJ2000"/>
  <sheetViews>
    <sheetView showGridLines="0" zoomScale="90" zoomScaleNormal="90" workbookViewId="0">
      <selection activeCell="B1" sqref="B1"/>
    </sheetView>
  </sheetViews>
  <sheetFormatPr defaultColWidth="11.42578125" defaultRowHeight="12.75"/>
  <cols>
    <col min="1" max="1" width="10.42578125" style="120" customWidth="1"/>
    <col min="2" max="2" width="6.42578125" style="18" customWidth="1"/>
    <col min="3" max="3" width="28.85546875" style="18" bestFit="1" customWidth="1"/>
    <col min="4" max="6" width="11.42578125" style="18" customWidth="1"/>
    <col min="7" max="7" width="12.28515625" style="18" customWidth="1"/>
    <col min="8" max="17" width="11.42578125" style="18" customWidth="1"/>
    <col min="18" max="24" width="11.42578125" style="18"/>
    <col min="25" max="25" width="11.42578125" style="18" customWidth="1"/>
    <col min="26" max="26" width="9.7109375" style="18" customWidth="1"/>
    <col min="27" max="27" width="24.28515625" style="21" customWidth="1"/>
    <col min="28" max="28" width="9.7109375" style="21" customWidth="1"/>
    <col min="29" max="29" width="9.85546875" style="21" customWidth="1"/>
    <col min="30" max="30" width="13.85546875" style="21" customWidth="1"/>
    <col min="31" max="31" width="12.140625" style="21" customWidth="1"/>
    <col min="32" max="32" width="12.7109375" style="21" customWidth="1"/>
    <col min="33" max="33" width="10.140625" style="21" customWidth="1"/>
    <col min="34" max="34" width="9.5703125" style="21" customWidth="1"/>
    <col min="35" max="35" width="13.7109375" style="21" customWidth="1"/>
    <col min="36" max="36" width="12.140625" style="21" customWidth="1"/>
    <col min="37" max="37" width="11.42578125" style="18" customWidth="1"/>
    <col min="38" max="16384" width="11.42578125" style="18"/>
  </cols>
  <sheetData>
    <row r="1" spans="1:36" ht="15">
      <c r="A1" s="87">
        <v>0</v>
      </c>
      <c r="B1" s="87"/>
      <c r="C1" s="46"/>
      <c r="D1" s="96"/>
      <c r="F1" s="21"/>
      <c r="G1" s="21"/>
      <c r="H1" s="21"/>
      <c r="I1" s="21"/>
      <c r="J1" s="21"/>
      <c r="K1" s="21"/>
      <c r="L1" s="21"/>
      <c r="M1" s="21"/>
      <c r="N1" s="21"/>
      <c r="O1" s="21"/>
      <c r="Q1" s="57"/>
      <c r="AA1" s="18"/>
      <c r="AB1" s="18"/>
      <c r="AC1" s="18"/>
      <c r="AD1" s="18"/>
      <c r="AE1" s="18"/>
      <c r="AF1" s="18"/>
      <c r="AG1" s="18"/>
      <c r="AH1" s="18"/>
      <c r="AI1" s="18"/>
      <c r="AJ1" s="18"/>
    </row>
    <row r="2" spans="1:36" ht="15">
      <c r="A2" s="13">
        <v>1</v>
      </c>
      <c r="C2" s="317"/>
      <c r="D2" s="21"/>
      <c r="E2" s="640" t="s">
        <v>681</v>
      </c>
      <c r="F2" s="640"/>
      <c r="G2" s="640"/>
      <c r="H2" s="640"/>
      <c r="I2" s="21"/>
      <c r="J2" s="21"/>
      <c r="K2" s="21"/>
      <c r="L2" s="21"/>
      <c r="Q2" s="57"/>
      <c r="AA2" s="18"/>
      <c r="AB2" s="18"/>
      <c r="AC2" s="18"/>
      <c r="AD2" s="18"/>
      <c r="AE2" s="18"/>
      <c r="AF2" s="18"/>
      <c r="AG2" s="18"/>
      <c r="AH2" s="18"/>
      <c r="AI2" s="18"/>
      <c r="AJ2" s="18"/>
    </row>
    <row r="3" spans="1:36" ht="15">
      <c r="A3" s="13">
        <v>2</v>
      </c>
      <c r="C3" s="317"/>
      <c r="D3" s="21"/>
      <c r="E3" s="641" t="s">
        <v>780</v>
      </c>
      <c r="F3" s="641"/>
      <c r="G3" s="641"/>
      <c r="H3" s="641"/>
      <c r="I3" s="21"/>
      <c r="J3" s="21"/>
      <c r="K3" s="21"/>
      <c r="L3" s="21"/>
      <c r="Q3" s="57"/>
      <c r="AA3" s="18"/>
      <c r="AB3" s="18"/>
      <c r="AC3" s="18"/>
      <c r="AD3" s="18"/>
      <c r="AE3" s="18"/>
      <c r="AF3" s="18"/>
      <c r="AG3" s="18"/>
      <c r="AH3" s="18"/>
      <c r="AI3" s="18"/>
      <c r="AJ3" s="18"/>
    </row>
    <row r="4" spans="1:36" ht="15">
      <c r="A4" s="13">
        <v>3</v>
      </c>
      <c r="C4" s="21"/>
      <c r="D4" s="21"/>
      <c r="E4" s="21"/>
      <c r="F4" s="21"/>
      <c r="G4" s="21"/>
      <c r="H4" s="21"/>
      <c r="I4" s="21"/>
      <c r="J4" s="21"/>
      <c r="K4" s="21"/>
      <c r="L4" s="21"/>
      <c r="Q4" s="57"/>
      <c r="AA4" s="18"/>
      <c r="AB4" s="18"/>
      <c r="AC4" s="18"/>
      <c r="AD4" s="18"/>
      <c r="AE4" s="18"/>
      <c r="AF4" s="18"/>
      <c r="AG4" s="18"/>
      <c r="AH4" s="18"/>
      <c r="AI4" s="18"/>
      <c r="AJ4" s="18"/>
    </row>
    <row r="5" spans="1:36" ht="15" customHeight="1">
      <c r="A5" s="13">
        <v>4</v>
      </c>
      <c r="C5" s="4"/>
      <c r="D5" s="631" t="s">
        <v>101</v>
      </c>
      <c r="E5" s="631"/>
      <c r="F5" s="631"/>
      <c r="G5" s="631"/>
      <c r="H5" s="4"/>
      <c r="I5" s="631" t="s">
        <v>102</v>
      </c>
      <c r="J5" s="631"/>
      <c r="K5" s="631"/>
      <c r="L5" s="631"/>
      <c r="M5" s="629" t="s">
        <v>49</v>
      </c>
      <c r="N5" s="630"/>
      <c r="O5" s="630"/>
      <c r="Q5" s="293" t="s">
        <v>26</v>
      </c>
      <c r="AA5" s="18"/>
      <c r="AB5" s="18"/>
      <c r="AC5" s="18"/>
      <c r="AD5" s="18"/>
      <c r="AE5" s="18"/>
      <c r="AF5" s="18"/>
      <c r="AG5" s="18"/>
      <c r="AH5" s="18"/>
      <c r="AI5" s="18"/>
      <c r="AJ5" s="18"/>
    </row>
    <row r="6" spans="1:36" ht="15" customHeight="1">
      <c r="A6" s="13">
        <v>5</v>
      </c>
      <c r="C6" s="4"/>
      <c r="E6" s="91" t="s">
        <v>204</v>
      </c>
      <c r="F6" s="91" t="s">
        <v>3</v>
      </c>
      <c r="H6" s="92" t="s">
        <v>4</v>
      </c>
      <c r="J6" s="91" t="s">
        <v>204</v>
      </c>
      <c r="K6" s="91" t="s">
        <v>3</v>
      </c>
      <c r="M6" s="91" t="s">
        <v>50</v>
      </c>
      <c r="N6" s="91" t="s">
        <v>51</v>
      </c>
      <c r="O6" s="91" t="s">
        <v>52</v>
      </c>
      <c r="Q6" s="294" t="s">
        <v>497</v>
      </c>
      <c r="AA6" s="18"/>
      <c r="AB6" s="18"/>
      <c r="AC6" s="18"/>
      <c r="AD6" s="18"/>
      <c r="AE6" s="18"/>
      <c r="AF6" s="18"/>
      <c r="AG6" s="18"/>
      <c r="AH6" s="18"/>
      <c r="AI6" s="18"/>
      <c r="AJ6" s="18"/>
    </row>
    <row r="7" spans="1:36" ht="15" customHeight="1">
      <c r="A7" s="13">
        <v>6</v>
      </c>
      <c r="C7" s="1" t="s">
        <v>21</v>
      </c>
      <c r="E7" s="3">
        <v>430</v>
      </c>
      <c r="F7" s="3">
        <v>430</v>
      </c>
      <c r="H7" s="5">
        <f ca="1">IF(CLUSTER_3!I9&lt;&gt;Translation!B101,0,1)</f>
        <v>0</v>
      </c>
      <c r="J7" s="6">
        <f ca="1">E7*H7</f>
        <v>0</v>
      </c>
      <c r="K7" s="6">
        <f ca="1">F7*H7</f>
        <v>0</v>
      </c>
      <c r="M7" s="57"/>
      <c r="N7" s="57"/>
      <c r="O7" s="57"/>
      <c r="Q7" s="305">
        <f xml:space="preserve"> ( (9*14.5)/(230))*1000</f>
        <v>567.39130434782612</v>
      </c>
      <c r="AA7" s="18"/>
      <c r="AB7" s="18"/>
      <c r="AC7" s="18"/>
      <c r="AD7" s="18"/>
      <c r="AE7" s="18"/>
      <c r="AF7" s="18"/>
      <c r="AG7" s="18"/>
      <c r="AH7" s="18"/>
      <c r="AI7" s="18"/>
      <c r="AJ7" s="18"/>
    </row>
    <row r="8" spans="1:36" ht="15" customHeight="1">
      <c r="A8" s="13">
        <v>7</v>
      </c>
      <c r="C8" s="52" t="s">
        <v>45</v>
      </c>
      <c r="E8" s="43">
        <v>30</v>
      </c>
      <c r="F8" s="43">
        <v>30</v>
      </c>
      <c r="H8" s="6">
        <f ca="1">IF(H7=1,CLUSTER_3!I14,0)</f>
        <v>0</v>
      </c>
      <c r="J8" s="6">
        <f ca="1">E8*H8</f>
        <v>0</v>
      </c>
      <c r="K8" s="6">
        <f ca="1">F8*H8</f>
        <v>0</v>
      </c>
      <c r="M8" s="57"/>
      <c r="N8" s="57"/>
      <c r="O8" s="57"/>
      <c r="Q8" s="57"/>
      <c r="AA8" s="18"/>
      <c r="AB8" s="18"/>
      <c r="AC8" s="18"/>
      <c r="AD8" s="18"/>
      <c r="AE8" s="18"/>
      <c r="AF8" s="18"/>
      <c r="AG8" s="18"/>
      <c r="AH8" s="18"/>
      <c r="AI8" s="18"/>
      <c r="AJ8" s="18"/>
    </row>
    <row r="9" spans="1:36" ht="15" customHeight="1">
      <c r="A9" s="13">
        <v>8</v>
      </c>
      <c r="C9" s="52" t="s">
        <v>46</v>
      </c>
      <c r="E9" s="44">
        <v>60</v>
      </c>
      <c r="F9" s="44">
        <v>60</v>
      </c>
      <c r="H9" s="6">
        <f ca="1">IF(H7=1,CLUSTER_3!I15,0)</f>
        <v>0</v>
      </c>
      <c r="J9" s="6">
        <f ca="1">E9*H9</f>
        <v>0</v>
      </c>
      <c r="K9" s="6">
        <f ca="1">F9*H9</f>
        <v>0</v>
      </c>
      <c r="M9" s="57"/>
      <c r="N9" s="57"/>
      <c r="O9" s="57"/>
      <c r="Q9" s="57"/>
      <c r="AA9" s="18"/>
      <c r="AB9" s="18"/>
      <c r="AC9" s="18"/>
      <c r="AD9" s="18"/>
      <c r="AE9" s="18"/>
      <c r="AF9" s="18"/>
      <c r="AG9" s="18"/>
      <c r="AH9" s="18"/>
      <c r="AI9" s="18"/>
      <c r="AJ9" s="18"/>
    </row>
    <row r="10" spans="1:36" ht="15" customHeight="1">
      <c r="A10" s="13">
        <v>9</v>
      </c>
      <c r="C10" s="121"/>
      <c r="E10" s="44"/>
      <c r="F10" s="44"/>
      <c r="H10" s="6"/>
      <c r="J10" s="6"/>
      <c r="K10" s="6"/>
      <c r="M10" s="57"/>
      <c r="N10" s="57"/>
      <c r="O10" s="57"/>
      <c r="Q10" s="57"/>
      <c r="AA10" s="18"/>
      <c r="AB10" s="18"/>
      <c r="AC10" s="18"/>
      <c r="AD10" s="18"/>
      <c r="AE10" s="18"/>
      <c r="AF10" s="18"/>
      <c r="AG10" s="18"/>
      <c r="AH10" s="18"/>
      <c r="AI10" s="18"/>
      <c r="AJ10" s="18"/>
    </row>
    <row r="11" spans="1:36" ht="15" customHeight="1">
      <c r="A11" s="13">
        <v>10</v>
      </c>
      <c r="C11" s="384" t="s">
        <v>760</v>
      </c>
      <c r="E11" s="3">
        <v>350</v>
      </c>
      <c r="F11" s="3">
        <v>350</v>
      </c>
      <c r="H11" s="5">
        <f ca="1">IF(CLUSTER_3!I9=Translation!B101,IF(CLUSTER_3!E17=Translation!B104,1,0),0)</f>
        <v>0</v>
      </c>
      <c r="J11" s="6">
        <f ca="1">E11*H11</f>
        <v>0</v>
      </c>
      <c r="K11" s="6">
        <f ca="1">F11*H11</f>
        <v>0</v>
      </c>
      <c r="M11" s="57"/>
      <c r="N11" s="57"/>
      <c r="O11" s="57"/>
      <c r="Q11" s="57"/>
      <c r="AA11" s="18"/>
      <c r="AB11" s="18"/>
      <c r="AC11" s="18"/>
      <c r="AD11" s="18"/>
      <c r="AE11" s="18"/>
      <c r="AF11" s="18"/>
      <c r="AG11" s="18"/>
      <c r="AH11" s="18"/>
      <c r="AI11" s="18"/>
      <c r="AJ11" s="18"/>
    </row>
    <row r="12" spans="1:36" ht="15" customHeight="1">
      <c r="A12" s="13">
        <v>11</v>
      </c>
      <c r="C12" s="385" t="s">
        <v>768</v>
      </c>
      <c r="E12" s="7">
        <v>40</v>
      </c>
      <c r="F12" s="7">
        <v>40</v>
      </c>
      <c r="H12" s="5">
        <f ca="1">IF(H11=1,IF(CLUSTER_3!E17=Translation!B104,CLUSTER_3!I18,0),0)</f>
        <v>0</v>
      </c>
      <c r="J12" s="6">
        <f ca="1">E12*H12</f>
        <v>0</v>
      </c>
      <c r="K12" s="6">
        <f ca="1">F12*H12</f>
        <v>0</v>
      </c>
      <c r="M12" s="57"/>
      <c r="N12" s="57"/>
      <c r="O12" s="57"/>
      <c r="Q12" s="57"/>
      <c r="AA12" s="18"/>
      <c r="AB12" s="18"/>
      <c r="AC12" s="18"/>
      <c r="AD12" s="18"/>
      <c r="AE12" s="18"/>
      <c r="AF12" s="18"/>
      <c r="AG12" s="18"/>
      <c r="AH12" s="18"/>
      <c r="AI12" s="18"/>
      <c r="AJ12" s="18"/>
    </row>
    <row r="13" spans="1:36" ht="15" customHeight="1">
      <c r="A13" s="13">
        <v>12</v>
      </c>
      <c r="C13" s="121"/>
      <c r="E13" s="7"/>
      <c r="F13" s="7"/>
      <c r="H13" s="5"/>
      <c r="J13" s="6"/>
      <c r="K13" s="6"/>
      <c r="M13" s="57"/>
      <c r="N13" s="57"/>
      <c r="O13" s="57"/>
      <c r="Q13" s="57"/>
      <c r="AA13" s="18"/>
      <c r="AB13" s="18"/>
      <c r="AC13" s="18"/>
      <c r="AD13" s="18"/>
      <c r="AE13" s="18"/>
      <c r="AF13" s="18"/>
      <c r="AG13" s="18"/>
      <c r="AH13" s="18"/>
      <c r="AI13" s="18"/>
      <c r="AJ13" s="18"/>
    </row>
    <row r="14" spans="1:36" ht="15" customHeight="1">
      <c r="A14" s="13">
        <v>13</v>
      </c>
      <c r="C14" s="56" t="s">
        <v>508</v>
      </c>
      <c r="E14" s="44">
        <f ca="1">IF(H14=1,IF(CLUSTER_3!E17=Translation!B105,(CLUSTER_3!I18)*2,0),0)</f>
        <v>0</v>
      </c>
      <c r="F14" s="44">
        <f ca="1">IF(H14=1,IF(CLUSTER_3!E17=Translation!B105,(CLUSTER_3!I18)*2,0),0)</f>
        <v>0</v>
      </c>
      <c r="H14" s="5">
        <f ca="1">IF(CLUSTER_3!I9=Translation!B101,IF(CLUSTER_3!E17=Translation!B105,1,0),0)</f>
        <v>0</v>
      </c>
      <c r="J14" s="44">
        <f ca="1">E14*H14</f>
        <v>0</v>
      </c>
      <c r="K14" s="44">
        <f ca="1">F14*H14</f>
        <v>0</v>
      </c>
      <c r="M14" s="57"/>
      <c r="N14" s="57"/>
      <c r="O14" s="57"/>
      <c r="Q14" s="57"/>
      <c r="AA14" s="18"/>
      <c r="AB14" s="18"/>
      <c r="AC14" s="18"/>
      <c r="AD14" s="18"/>
      <c r="AE14" s="18"/>
      <c r="AF14" s="18"/>
      <c r="AG14" s="18"/>
      <c r="AH14" s="18"/>
      <c r="AI14" s="18"/>
      <c r="AJ14" s="18"/>
    </row>
    <row r="15" spans="1:36" ht="15" customHeight="1">
      <c r="A15" s="13">
        <v>14</v>
      </c>
      <c r="Q15" s="293" t="s">
        <v>520</v>
      </c>
      <c r="AA15" s="18"/>
      <c r="AB15" s="18"/>
      <c r="AC15" s="18"/>
      <c r="AD15" s="18"/>
      <c r="AE15" s="18"/>
      <c r="AF15" s="18"/>
      <c r="AG15" s="18"/>
      <c r="AH15" s="18"/>
      <c r="AI15" s="18"/>
      <c r="AJ15" s="18"/>
    </row>
    <row r="16" spans="1:36" ht="15" customHeight="1">
      <c r="A16" s="13">
        <v>15</v>
      </c>
      <c r="C16" s="55" t="s">
        <v>29</v>
      </c>
      <c r="E16" s="314">
        <v>670</v>
      </c>
      <c r="F16" s="2"/>
      <c r="H16" s="5">
        <f ca="1">IF(CLUSTER_3!I9=Translation!B101,(M16+N16+O16),0)</f>
        <v>0</v>
      </c>
      <c r="J16" s="6">
        <f ca="1">E16*H16</f>
        <v>0</v>
      </c>
      <c r="K16" s="315">
        <f ca="1">((((20.33-5.25)/600)*H18) + (5.25*H16))*1000</f>
        <v>0</v>
      </c>
      <c r="M16" s="58">
        <f ca="1">IF(CLUSTER_3!E20=Translation!B107,1,0)</f>
        <v>0</v>
      </c>
      <c r="N16" s="58">
        <f ca="1">IF(CLUSTER_3!E25=Translation!B107,1,0)</f>
        <v>0</v>
      </c>
      <c r="O16" s="58">
        <f ca="1">IF(CLUSTER_3!E30=Translation!B107,1,0)</f>
        <v>0</v>
      </c>
      <c r="Q16" s="322">
        <f>(20330*12)/230</f>
        <v>1060.695652173913</v>
      </c>
      <c r="AA16" s="18"/>
      <c r="AB16" s="18"/>
      <c r="AC16" s="18"/>
      <c r="AD16" s="18"/>
      <c r="AE16" s="18"/>
      <c r="AF16" s="18"/>
      <c r="AG16" s="18"/>
      <c r="AH16" s="18"/>
      <c r="AI16" s="18"/>
      <c r="AJ16" s="18"/>
    </row>
    <row r="17" spans="1:36" ht="15" customHeight="1">
      <c r="A17" s="13">
        <v>16</v>
      </c>
      <c r="C17" s="53" t="s">
        <v>44</v>
      </c>
      <c r="E17" s="44">
        <v>30</v>
      </c>
      <c r="F17" s="44">
        <v>30</v>
      </c>
      <c r="H17" s="5">
        <f ca="1">IF(CLUSTER_3!I9=Translation!B101,(M17+N17+O17),0)</f>
        <v>0</v>
      </c>
      <c r="J17" s="6">
        <f ca="1">E17*H17</f>
        <v>0</v>
      </c>
      <c r="K17" s="6">
        <f ca="1">F17*H17</f>
        <v>0</v>
      </c>
      <c r="M17" s="57">
        <f ca="1">IF(CLUSTER_3!E20=Translation!B107,CLUSTER_3!I21,0)</f>
        <v>0</v>
      </c>
      <c r="N17" s="57">
        <f ca="1">IF(CLUSTER_3!E25=Translation!B107,CLUSTER_3!I26,0)</f>
        <v>0</v>
      </c>
      <c r="O17" s="57">
        <f ca="1">IF(CLUSTER_3!E30=Translation!B107,CLUSTER_3!I31,0)</f>
        <v>0</v>
      </c>
      <c r="Q17" s="57"/>
      <c r="AA17" s="18"/>
      <c r="AB17" s="18"/>
      <c r="AC17" s="18"/>
      <c r="AD17" s="18"/>
      <c r="AE17" s="18"/>
      <c r="AF17" s="18"/>
      <c r="AG17" s="18"/>
      <c r="AH17" s="18"/>
      <c r="AI17" s="18"/>
      <c r="AJ17" s="18"/>
    </row>
    <row r="18" spans="1:36" ht="15" customHeight="1">
      <c r="A18" s="13">
        <v>17</v>
      </c>
      <c r="C18" s="53" t="s">
        <v>43</v>
      </c>
      <c r="E18" s="44"/>
      <c r="F18" s="44"/>
      <c r="H18" s="5">
        <f ca="1">IF(CLUSTER_3!I9=Translation!B101,(M18+N18+O18),0)</f>
        <v>0</v>
      </c>
      <c r="J18" s="6"/>
      <c r="K18" s="6"/>
      <c r="M18" s="57">
        <f ca="1">IF(CLUSTER_3!E20=Translation!B107,CLUSTER_3!I22,0)</f>
        <v>0</v>
      </c>
      <c r="N18" s="57">
        <f ca="1">IF(CLUSTER_3!E25=Translation!B107,CLUSTER_3!I27,0)</f>
        <v>0</v>
      </c>
      <c r="O18" s="57">
        <f ca="1">IF(CLUSTER_3!E30=Translation!B107,CLUSTER_3!I32,0)</f>
        <v>0</v>
      </c>
      <c r="Q18" s="57"/>
      <c r="AA18" s="18"/>
      <c r="AB18" s="18"/>
      <c r="AC18" s="18"/>
      <c r="AD18" s="18"/>
      <c r="AE18" s="18"/>
      <c r="AF18" s="18"/>
      <c r="AG18" s="18"/>
      <c r="AH18" s="18"/>
      <c r="AI18" s="18"/>
      <c r="AJ18" s="18"/>
    </row>
    <row r="19" spans="1:36" ht="15" customHeight="1">
      <c r="A19" s="13">
        <v>18</v>
      </c>
      <c r="C19" s="55" t="s">
        <v>20</v>
      </c>
      <c r="E19" s="314">
        <v>790</v>
      </c>
      <c r="F19" s="2"/>
      <c r="H19" s="5">
        <f ca="1">IF(CLUSTER_3!I9=Translation!B101,(M19+N19+O19),0)</f>
        <v>0</v>
      </c>
      <c r="J19" s="6">
        <f ca="1">E19*H19</f>
        <v>0</v>
      </c>
      <c r="K19" s="315">
        <f ca="1">((((22.58-7.5)/600)*H21) + (7.5*H19))*1000</f>
        <v>0</v>
      </c>
      <c r="M19" s="58">
        <f ca="1">IF(CLUSTER_3!E20=Translation!B108,1,0)</f>
        <v>0</v>
      </c>
      <c r="N19" s="58">
        <f ca="1">IF(CLUSTER_3!E25=Translation!B108,1,0)</f>
        <v>0</v>
      </c>
      <c r="O19" s="58">
        <f ca="1">IF(CLUSTER_3!E30=Translation!B108,1,0)</f>
        <v>0</v>
      </c>
      <c r="Q19" s="322">
        <f>(22580*12)/230</f>
        <v>1178.0869565217392</v>
      </c>
      <c r="AA19" s="18"/>
      <c r="AB19" s="18"/>
      <c r="AC19" s="18"/>
      <c r="AD19" s="18"/>
      <c r="AE19" s="18"/>
      <c r="AF19" s="18"/>
      <c r="AG19" s="18"/>
      <c r="AH19" s="18"/>
      <c r="AI19" s="18"/>
      <c r="AJ19" s="18"/>
    </row>
    <row r="20" spans="1:36" ht="15" customHeight="1">
      <c r="A20" s="13">
        <v>19</v>
      </c>
      <c r="C20" s="53" t="s">
        <v>44</v>
      </c>
      <c r="E20" s="44">
        <v>30</v>
      </c>
      <c r="F20" s="44">
        <v>30</v>
      </c>
      <c r="H20" s="5">
        <f ca="1">IF(CLUSTER_3!I9=Translation!B101,(M20+N20+O20),0)</f>
        <v>0</v>
      </c>
      <c r="J20" s="6">
        <f ca="1">E20*H20</f>
        <v>0</v>
      </c>
      <c r="K20" s="6">
        <f ca="1">F20*H20</f>
        <v>0</v>
      </c>
      <c r="M20" s="57">
        <f ca="1">IF(CLUSTER_3!E20=Translation!B108,CLUSTER_3!I21,0)</f>
        <v>0</v>
      </c>
      <c r="N20" s="57">
        <f ca="1">IF(CLUSTER_3!E25=Translation!B108,CLUSTER_3!I26,0)</f>
        <v>0</v>
      </c>
      <c r="O20" s="57">
        <f ca="1">IF(CLUSTER_3!E30=Translation!B108,CLUSTER_3!I31,0)</f>
        <v>0</v>
      </c>
      <c r="Q20" s="57"/>
      <c r="AA20" s="18"/>
      <c r="AB20" s="18"/>
      <c r="AC20" s="18"/>
      <c r="AD20" s="18"/>
      <c r="AE20" s="18"/>
      <c r="AF20" s="18"/>
      <c r="AG20" s="18"/>
      <c r="AH20" s="18"/>
      <c r="AI20" s="18"/>
      <c r="AJ20" s="18"/>
    </row>
    <row r="21" spans="1:36" ht="15" customHeight="1">
      <c r="A21" s="13">
        <v>20</v>
      </c>
      <c r="C21" s="53" t="s">
        <v>43</v>
      </c>
      <c r="E21" s="44"/>
      <c r="F21" s="44"/>
      <c r="H21" s="5">
        <f ca="1">IF(CLUSTER_3!I9=Translation!B101,(M21+N21+O21),0)</f>
        <v>0</v>
      </c>
      <c r="J21" s="6"/>
      <c r="K21" s="6"/>
      <c r="M21" s="57">
        <f ca="1">IF(CLUSTER_3!E20=Translation!B108,CLUSTER_3!I22,0)</f>
        <v>0</v>
      </c>
      <c r="N21" s="57">
        <f ca="1">IF(CLUSTER_3!E25=Translation!B108,CLUSTER_3!I27,0)</f>
        <v>0</v>
      </c>
      <c r="O21" s="57">
        <f ca="1">IF(CLUSTER_3!E30=Translation!B108,CLUSTER_3!I32,0)</f>
        <v>0</v>
      </c>
      <c r="Q21" s="57"/>
      <c r="AA21" s="18"/>
      <c r="AB21" s="18"/>
      <c r="AC21" s="18"/>
      <c r="AD21" s="18"/>
      <c r="AE21" s="18"/>
      <c r="AF21" s="18"/>
      <c r="AG21" s="18"/>
      <c r="AH21" s="18"/>
      <c r="AI21" s="18"/>
      <c r="AJ21" s="18"/>
    </row>
    <row r="22" spans="1:36" ht="15" customHeight="1">
      <c r="A22" s="13">
        <v>21</v>
      </c>
      <c r="C22" s="55" t="s">
        <v>47</v>
      </c>
      <c r="E22" s="2">
        <v>700</v>
      </c>
      <c r="F22" s="2">
        <v>700</v>
      </c>
      <c r="H22" s="5">
        <f ca="1">IF(CLUSTER_3!I9=Translation!B101,(M22+N22+O22),0)</f>
        <v>0</v>
      </c>
      <c r="J22" s="6">
        <f ca="1">E22*H22</f>
        <v>0</v>
      </c>
      <c r="K22" s="6">
        <f ca="1">F22*H22</f>
        <v>0</v>
      </c>
      <c r="M22" s="58">
        <f ca="1">IF(CLUSTER_3!E20=Translation!B109,1,0)</f>
        <v>0</v>
      </c>
      <c r="N22" s="58">
        <f ca="1">IF(CLUSTER_3!E25=Translation!B109,1,0)</f>
        <v>0</v>
      </c>
      <c r="O22" s="58">
        <f ca="1">IF(CLUSTER_3!E30=Translation!B109,1,0)</f>
        <v>0</v>
      </c>
      <c r="Q22" s="57"/>
      <c r="AA22" s="18"/>
      <c r="AB22" s="18"/>
      <c r="AC22" s="18"/>
      <c r="AD22" s="18"/>
      <c r="AE22" s="18"/>
      <c r="AF22" s="18"/>
      <c r="AG22" s="18"/>
      <c r="AH22" s="18"/>
      <c r="AI22" s="18"/>
      <c r="AJ22" s="18"/>
    </row>
    <row r="23" spans="1:36" ht="15" customHeight="1">
      <c r="A23" s="13">
        <v>22</v>
      </c>
      <c r="C23" s="53" t="s">
        <v>81</v>
      </c>
      <c r="E23" s="44">
        <v>40</v>
      </c>
      <c r="F23" s="44">
        <v>40</v>
      </c>
      <c r="H23" s="5">
        <f ca="1">IF(CLUSTER_3!I9=Translation!B101,(M23+N23+O23),0)</f>
        <v>0</v>
      </c>
      <c r="J23" s="6">
        <f ca="1">E23*H23</f>
        <v>0</v>
      </c>
      <c r="K23" s="6">
        <f ca="1">F23*H23</f>
        <v>0</v>
      </c>
      <c r="M23" s="59">
        <f ca="1">IF(CLUSTER_3!E20=Translation!B109,CLUSTER_3!I21,0)</f>
        <v>0</v>
      </c>
      <c r="N23" s="59">
        <f ca="1">IF(CLUSTER_3!E25=Translation!B109,CLUSTER_3!I26,0)</f>
        <v>0</v>
      </c>
      <c r="O23" s="59">
        <f ca="1">IF(CLUSTER_3!E30=Translation!B109,CLUSTER_3!I31,0)</f>
        <v>0</v>
      </c>
      <c r="Q23" s="57"/>
      <c r="AA23" s="18"/>
      <c r="AB23" s="18"/>
      <c r="AC23" s="18"/>
      <c r="AD23" s="18"/>
      <c r="AE23" s="18"/>
      <c r="AF23" s="18"/>
      <c r="AG23" s="18"/>
      <c r="AH23" s="18"/>
      <c r="AI23" s="18"/>
      <c r="AJ23" s="18"/>
    </row>
    <row r="24" spans="1:36" ht="15" customHeight="1">
      <c r="A24" s="13">
        <v>23</v>
      </c>
      <c r="C24" s="53" t="s">
        <v>82</v>
      </c>
      <c r="E24" s="44">
        <v>70</v>
      </c>
      <c r="F24" s="44">
        <v>70</v>
      </c>
      <c r="H24" s="5">
        <f ca="1">IF(CLUSTER_3!I9=Translation!B101,(M24+N24+O24),0)</f>
        <v>0</v>
      </c>
      <c r="J24" s="6">
        <f ca="1">E24*H24</f>
        <v>0</v>
      </c>
      <c r="K24" s="6">
        <f ca="1">F24*H24</f>
        <v>0</v>
      </c>
      <c r="M24" s="57">
        <f ca="1">IF(CLUSTER_3!E20=Translation!B109,CLUSTER_3!I22,0)</f>
        <v>0</v>
      </c>
      <c r="N24" s="57">
        <f ca="1">IF(CLUSTER_3!E25=Translation!B109,CLUSTER_3!I27,0)</f>
        <v>0</v>
      </c>
      <c r="O24" s="57">
        <f ca="1">IF(CLUSTER_3!E30=Translation!B109,CLUSTER_3!I32,0)</f>
        <v>0</v>
      </c>
      <c r="Q24" s="57"/>
      <c r="AA24" s="18"/>
      <c r="AB24" s="18"/>
      <c r="AC24" s="18"/>
      <c r="AD24" s="18"/>
      <c r="AE24" s="18"/>
      <c r="AF24" s="18"/>
      <c r="AG24" s="18"/>
      <c r="AH24" s="18"/>
      <c r="AI24" s="18"/>
      <c r="AJ24" s="18"/>
    </row>
    <row r="25" spans="1:36" ht="15" customHeight="1">
      <c r="A25" s="13">
        <v>24</v>
      </c>
      <c r="C25" s="53" t="s">
        <v>79</v>
      </c>
      <c r="E25" s="44"/>
      <c r="F25" s="44"/>
      <c r="H25" s="5">
        <f ca="1">IF(CLUSTER_3!I9=Translation!B101,(M25+N25+O25),0)</f>
        <v>0</v>
      </c>
      <c r="J25" s="6">
        <f ca="1">(H25/12)*1000</f>
        <v>0</v>
      </c>
      <c r="K25" s="6">
        <f ca="1">(H25/12)*1000</f>
        <v>0</v>
      </c>
      <c r="M25" s="57">
        <f ca="1">IF(CLUSTER_3!E20=Translation!B109,CLUSTER_3!I23,0)</f>
        <v>0</v>
      </c>
      <c r="N25" s="57">
        <f ca="1">IF(CLUSTER_3!E25=Translation!B109,CLUSTER_3!I28,0)</f>
        <v>0</v>
      </c>
      <c r="O25" s="57">
        <f ca="1">IF(CLUSTER_3!E30=Translation!B109,CLUSTER_3!I33,0)</f>
        <v>0</v>
      </c>
      <c r="Q25" s="57"/>
      <c r="AA25" s="18"/>
      <c r="AB25" s="18"/>
      <c r="AC25" s="18"/>
      <c r="AD25" s="18"/>
      <c r="AE25" s="18"/>
      <c r="AF25" s="18"/>
      <c r="AG25" s="18"/>
      <c r="AH25" s="18"/>
      <c r="AI25" s="18"/>
      <c r="AJ25" s="18"/>
    </row>
    <row r="26" spans="1:36" ht="15" customHeight="1">
      <c r="A26" s="13">
        <v>25</v>
      </c>
      <c r="C26" s="56" t="s">
        <v>509</v>
      </c>
      <c r="E26" s="44">
        <f ca="1">IF(H26=1,CLUSTER_3!I21,0)*4</f>
        <v>0</v>
      </c>
      <c r="F26" s="44">
        <f ca="1">IF(H26=1,CLUSTER_3!I22,0)*4</f>
        <v>0</v>
      </c>
      <c r="H26" s="5">
        <f ca="1">IF(CLUSTER_3!I9=Translation!B101,IF(CLUSTER_3!E20=Translation!B110,1,0),0)</f>
        <v>0</v>
      </c>
      <c r="J26" s="44">
        <f ca="1">E26*H26</f>
        <v>0</v>
      </c>
      <c r="K26" s="44">
        <f ca="1">F26*H26</f>
        <v>0</v>
      </c>
      <c r="M26" s="59"/>
      <c r="N26" s="59"/>
      <c r="O26" s="59"/>
      <c r="Q26" s="57"/>
      <c r="AA26" s="18"/>
      <c r="AB26" s="18"/>
      <c r="AC26" s="18"/>
      <c r="AD26" s="18"/>
      <c r="AE26" s="18"/>
      <c r="AF26" s="18"/>
      <c r="AG26" s="18"/>
      <c r="AH26" s="18"/>
      <c r="AI26" s="18"/>
      <c r="AJ26" s="18"/>
    </row>
    <row r="27" spans="1:36" ht="15" customHeight="1">
      <c r="A27" s="13">
        <v>26</v>
      </c>
      <c r="C27" s="56" t="s">
        <v>510</v>
      </c>
      <c r="E27" s="44">
        <f ca="1">IF(H27=1,CLUSTER_3!I26,0)*4</f>
        <v>0</v>
      </c>
      <c r="F27" s="44">
        <f ca="1">IF(H27=1,CLUSTER_3!I27,0)*4</f>
        <v>0</v>
      </c>
      <c r="H27" s="44">
        <f ca="1">IF(CLUSTER_3!I9=Translation!B101,IF(CLUSTER_3!E25=Translation!B110,1,0),0)</f>
        <v>0</v>
      </c>
      <c r="J27" s="44">
        <f ca="1">E27*H27</f>
        <v>0</v>
      </c>
      <c r="K27" s="44">
        <f ca="1">F27*H27</f>
        <v>0</v>
      </c>
      <c r="M27" s="59"/>
      <c r="N27" s="59"/>
      <c r="O27" s="59"/>
      <c r="Q27" s="57"/>
      <c r="AA27" s="18"/>
      <c r="AB27" s="18"/>
      <c r="AC27" s="18"/>
      <c r="AD27" s="18"/>
      <c r="AE27" s="18"/>
      <c r="AF27" s="18"/>
      <c r="AG27" s="18"/>
      <c r="AH27" s="18"/>
      <c r="AI27" s="18"/>
      <c r="AJ27" s="18"/>
    </row>
    <row r="28" spans="1:36" ht="15" customHeight="1">
      <c r="A28" s="13">
        <v>27</v>
      </c>
      <c r="C28" s="56" t="s">
        <v>511</v>
      </c>
      <c r="E28" s="44">
        <f ca="1">IF(H28=1,CLUSTER_3!I31,0)*4</f>
        <v>0</v>
      </c>
      <c r="F28" s="44">
        <f ca="1">IF(H28=1,CLUSTER_3!I32,0)*4</f>
        <v>0</v>
      </c>
      <c r="H28" s="44">
        <f ca="1">IF(CLUSTER_3!I9=Translation!B101,IF(CLUSTER_3!E30=Translation!B110,1,0),0)</f>
        <v>0</v>
      </c>
      <c r="J28" s="44">
        <f ca="1">E28*H28</f>
        <v>0</v>
      </c>
      <c r="K28" s="44">
        <f ca="1">F28*H28</f>
        <v>0</v>
      </c>
      <c r="M28" s="59"/>
      <c r="N28" s="59"/>
      <c r="O28" s="59"/>
      <c r="Q28" s="57"/>
      <c r="AA28" s="18"/>
      <c r="AB28" s="18"/>
      <c r="AC28" s="18"/>
      <c r="AD28" s="18"/>
      <c r="AE28" s="18"/>
      <c r="AF28" s="18"/>
      <c r="AG28" s="18"/>
      <c r="AH28" s="18"/>
      <c r="AI28" s="18"/>
      <c r="AJ28" s="18"/>
    </row>
    <row r="29" spans="1:36" ht="15" customHeight="1">
      <c r="A29" s="13">
        <v>28</v>
      </c>
      <c r="C29" s="54"/>
      <c r="E29" s="21"/>
      <c r="F29" s="21"/>
      <c r="H29" s="21"/>
      <c r="J29" s="21"/>
      <c r="K29" s="21"/>
      <c r="M29" s="57"/>
      <c r="N29" s="57"/>
      <c r="O29" s="57"/>
      <c r="Q29" s="57"/>
      <c r="AA29" s="18"/>
      <c r="AB29" s="18"/>
      <c r="AC29" s="18"/>
      <c r="AD29" s="18"/>
      <c r="AE29" s="18"/>
      <c r="AF29" s="18"/>
      <c r="AG29" s="18"/>
      <c r="AH29" s="18"/>
      <c r="AI29" s="18"/>
      <c r="AJ29" s="18"/>
    </row>
    <row r="30" spans="1:36" ht="15" customHeight="1">
      <c r="A30" s="13">
        <v>29</v>
      </c>
      <c r="C30" s="1" t="s">
        <v>40</v>
      </c>
      <c r="E30" s="3">
        <v>420</v>
      </c>
      <c r="F30" s="3">
        <v>420</v>
      </c>
      <c r="H30" s="6">
        <f ca="1">IF((AND(CLUSTER_3!I9=Translation!B101, CLUSTER_3!I35=Translation!B101)),CLUSTER_3!I36,0)</f>
        <v>0</v>
      </c>
      <c r="J30" s="6">
        <f ca="1">E30*H30</f>
        <v>0</v>
      </c>
      <c r="K30" s="6">
        <f ca="1">F30*H30</f>
        <v>0</v>
      </c>
      <c r="M30" s="57"/>
      <c r="N30" s="57"/>
      <c r="O30" s="57"/>
      <c r="Q30" s="57"/>
      <c r="AA30" s="18"/>
      <c r="AB30" s="18"/>
      <c r="AC30" s="18"/>
      <c r="AD30" s="18"/>
      <c r="AE30" s="18"/>
      <c r="AF30" s="18"/>
      <c r="AG30" s="18"/>
      <c r="AH30" s="18"/>
      <c r="AI30" s="18"/>
      <c r="AJ30" s="18"/>
    </row>
    <row r="31" spans="1:36" ht="15" customHeight="1">
      <c r="A31" s="13">
        <v>30</v>
      </c>
      <c r="C31" s="1" t="s">
        <v>41</v>
      </c>
      <c r="E31" s="3">
        <v>420</v>
      </c>
      <c r="F31" s="3">
        <v>420</v>
      </c>
      <c r="H31" s="6">
        <f ca="1">IF((AND(CLUSTER_3!I9=Translation!B101, CLUSTER_3!I35=Translation!B101)),CLUSTER_3!I37,0)</f>
        <v>0</v>
      </c>
      <c r="J31" s="6">
        <f ca="1">E31*H31</f>
        <v>0</v>
      </c>
      <c r="K31" s="6">
        <f ca="1">F31*H31</f>
        <v>0</v>
      </c>
      <c r="N31" s="57"/>
      <c r="O31" s="57"/>
      <c r="Q31" s="57"/>
      <c r="AA31" s="18"/>
      <c r="AB31" s="18"/>
      <c r="AC31" s="18"/>
      <c r="AD31" s="18"/>
      <c r="AE31" s="18"/>
      <c r="AF31" s="18"/>
      <c r="AG31" s="18"/>
      <c r="AH31" s="18"/>
      <c r="AI31" s="18"/>
      <c r="AJ31" s="18"/>
    </row>
    <row r="32" spans="1:36" ht="15" customHeight="1">
      <c r="A32" s="13">
        <v>31</v>
      </c>
      <c r="C32" s="1" t="s">
        <v>23</v>
      </c>
      <c r="E32" s="3">
        <v>10</v>
      </c>
      <c r="F32" s="3">
        <v>10</v>
      </c>
      <c r="H32" s="6">
        <f ca="1">IF((AND(CLUSTER_3!I9=Translation!B101, CLUSTER_3!I35=Translation!B101)),CLUSTER_3!I38,0)</f>
        <v>0</v>
      </c>
      <c r="J32" s="6">
        <f ca="1">E32*H32</f>
        <v>0</v>
      </c>
      <c r="K32" s="6">
        <f ca="1">F32*H32</f>
        <v>0</v>
      </c>
      <c r="M32" s="330"/>
      <c r="N32" s="338">
        <f ca="1">H30+H31</f>
        <v>0</v>
      </c>
      <c r="O32" s="628" t="s">
        <v>744</v>
      </c>
      <c r="P32" s="628"/>
      <c r="Q32" s="628"/>
      <c r="AA32" s="18"/>
      <c r="AB32" s="18"/>
      <c r="AC32" s="18"/>
      <c r="AD32" s="18"/>
      <c r="AE32" s="18"/>
      <c r="AF32" s="18"/>
      <c r="AG32" s="18"/>
      <c r="AH32" s="18"/>
      <c r="AI32" s="18"/>
      <c r="AJ32" s="18"/>
    </row>
    <row r="33" spans="1:36" ht="15" customHeight="1">
      <c r="A33" s="13">
        <v>32</v>
      </c>
      <c r="C33" s="52" t="s">
        <v>78</v>
      </c>
      <c r="E33" s="7">
        <v>50</v>
      </c>
      <c r="F33" s="7">
        <v>50</v>
      </c>
      <c r="H33" s="6">
        <f ca="1">IF((AND(CLUSTER_3!I9=Translation!B101, CLUSTER_3!I35=Translation!B101)),CLUSTER_3!I39,0)</f>
        <v>0</v>
      </c>
      <c r="J33" s="19">
        <f ca="1">E33*H33</f>
        <v>0</v>
      </c>
      <c r="K33" s="19">
        <f ca="1">F33*H33</f>
        <v>0</v>
      </c>
      <c r="M33" s="330"/>
      <c r="N33" s="338">
        <f ca="1">IF(H8&gt;2,2,H8)+H23</f>
        <v>0</v>
      </c>
      <c r="O33" s="628" t="s">
        <v>743</v>
      </c>
      <c r="P33" s="628"/>
      <c r="Q33" s="628"/>
      <c r="AA33" s="18"/>
      <c r="AB33" s="18"/>
      <c r="AC33" s="18"/>
      <c r="AD33" s="18"/>
      <c r="AE33" s="18"/>
      <c r="AF33" s="18"/>
      <c r="AG33" s="18"/>
      <c r="AH33" s="18"/>
      <c r="AI33" s="18"/>
      <c r="AJ33" s="18"/>
    </row>
    <row r="34" spans="1:36" ht="15" customHeight="1">
      <c r="A34" s="13">
        <v>33</v>
      </c>
      <c r="C34" s="100" t="s">
        <v>48</v>
      </c>
      <c r="E34" s="2">
        <v>120</v>
      </c>
      <c r="F34" s="2">
        <v>120</v>
      </c>
      <c r="H34" s="6">
        <f ca="1">IF((AND(CLUSTER_3!I9=Translation!B101, CLUSTER_3!I35=Translation!B101)),CLUSTER_3!I40,0)</f>
        <v>0</v>
      </c>
      <c r="J34" s="19">
        <f ca="1">E34*H34</f>
        <v>0</v>
      </c>
      <c r="K34" s="19">
        <f ca="1">F34*H34</f>
        <v>0</v>
      </c>
      <c r="M34" s="57"/>
      <c r="N34" s="57"/>
      <c r="O34" s="57"/>
      <c r="Q34" s="57"/>
      <c r="AA34" s="18"/>
      <c r="AB34" s="18"/>
      <c r="AC34" s="18"/>
      <c r="AD34" s="18"/>
      <c r="AE34" s="18"/>
      <c r="AF34" s="18"/>
      <c r="AG34" s="18"/>
      <c r="AH34" s="18"/>
      <c r="AI34" s="18"/>
      <c r="AJ34" s="18"/>
    </row>
    <row r="35" spans="1:36" ht="15" customHeight="1">
      <c r="A35" s="13">
        <v>34</v>
      </c>
      <c r="C35" s="121"/>
      <c r="E35" s="2"/>
      <c r="F35" s="2"/>
      <c r="H35" s="6"/>
      <c r="J35" s="19"/>
      <c r="K35" s="19"/>
      <c r="M35" s="57"/>
      <c r="N35" s="57"/>
      <c r="O35" s="57"/>
      <c r="Q35" s="57"/>
      <c r="AA35" s="18"/>
      <c r="AB35" s="18"/>
      <c r="AC35" s="18"/>
      <c r="AD35" s="18"/>
      <c r="AE35" s="18"/>
      <c r="AF35" s="18"/>
      <c r="AG35" s="18"/>
      <c r="AH35" s="18"/>
      <c r="AI35" s="18"/>
      <c r="AJ35" s="18"/>
    </row>
    <row r="36" spans="1:36" ht="15" customHeight="1">
      <c r="A36" s="13">
        <v>35</v>
      </c>
      <c r="C36" s="1" t="s">
        <v>721</v>
      </c>
      <c r="E36" s="2">
        <v>158</v>
      </c>
      <c r="F36" s="2">
        <v>158</v>
      </c>
      <c r="H36" s="6">
        <f ca="1">IF((AND(CLUSTER_3!I9=Translation!B101, CLUSTER_3!I42=Translation!B101)),CLUSTER_3!I43,0)</f>
        <v>0</v>
      </c>
      <c r="J36" s="19">
        <f ca="1">E36*H36</f>
        <v>0</v>
      </c>
      <c r="K36" s="19">
        <f ca="1">F36*H36</f>
        <v>0</v>
      </c>
      <c r="M36" s="57"/>
      <c r="N36" s="338">
        <f ca="1">IF(H8&gt;2,2,H8)+H23-H36</f>
        <v>0</v>
      </c>
      <c r="O36" s="628" t="s">
        <v>745</v>
      </c>
      <c r="P36" s="628"/>
      <c r="Q36" s="628"/>
      <c r="AA36" s="18"/>
      <c r="AB36" s="18"/>
      <c r="AC36" s="18"/>
      <c r="AD36" s="18"/>
      <c r="AE36" s="18"/>
      <c r="AF36" s="18"/>
      <c r="AG36" s="18"/>
      <c r="AH36" s="18"/>
      <c r="AI36" s="18"/>
      <c r="AJ36" s="18"/>
    </row>
    <row r="37" spans="1:36" ht="15" customHeight="1">
      <c r="A37" s="13">
        <v>36</v>
      </c>
      <c r="C37" s="1"/>
      <c r="E37" s="2"/>
      <c r="F37" s="2"/>
      <c r="H37" s="6"/>
      <c r="J37" s="19"/>
      <c r="K37" s="19"/>
      <c r="M37" s="57"/>
      <c r="N37" s="338"/>
      <c r="O37" s="380"/>
      <c r="P37" s="380"/>
      <c r="Q37" s="380"/>
      <c r="AA37" s="18"/>
      <c r="AB37" s="18"/>
      <c r="AC37" s="18"/>
      <c r="AD37" s="18"/>
      <c r="AE37" s="18"/>
      <c r="AF37" s="18"/>
      <c r="AG37" s="18"/>
      <c r="AH37" s="18"/>
      <c r="AI37" s="18"/>
      <c r="AJ37" s="18"/>
    </row>
    <row r="38" spans="1:36" ht="15" customHeight="1">
      <c r="A38" s="13">
        <v>37</v>
      </c>
      <c r="C38" s="382" t="s">
        <v>752</v>
      </c>
      <c r="E38" s="383">
        <v>370</v>
      </c>
      <c r="F38" s="383">
        <v>370</v>
      </c>
      <c r="H38" s="6">
        <f ca="1">IF((AND(CLUSTER_3!I9=Translation!B101, CLUSTER_3!I45=Translation!B101)),CLUSTER_3!I46,0)</f>
        <v>0</v>
      </c>
      <c r="J38" s="19">
        <f ca="1">E38*H38</f>
        <v>0</v>
      </c>
      <c r="K38" s="19">
        <f ca="1">F38*H38</f>
        <v>0</v>
      </c>
      <c r="M38" s="57"/>
      <c r="N38" s="338">
        <f ca="1">IF(H8&gt;2,2,H8)+H23-H38</f>
        <v>0</v>
      </c>
      <c r="O38" s="628" t="s">
        <v>813</v>
      </c>
      <c r="P38" s="628"/>
      <c r="Q38" s="628"/>
      <c r="AA38" s="18"/>
      <c r="AB38" s="18"/>
      <c r="AC38" s="18"/>
      <c r="AD38" s="18"/>
      <c r="AE38" s="18"/>
      <c r="AF38" s="18"/>
      <c r="AG38" s="18"/>
      <c r="AH38" s="18"/>
      <c r="AI38" s="18"/>
      <c r="AJ38" s="18"/>
    </row>
    <row r="39" spans="1:36" ht="15" customHeight="1">
      <c r="A39" s="13">
        <v>38</v>
      </c>
      <c r="C39" s="1"/>
      <c r="E39" s="2"/>
      <c r="F39" s="2"/>
      <c r="H39" s="6"/>
      <c r="J39" s="19"/>
      <c r="K39" s="19"/>
      <c r="M39" s="57"/>
      <c r="N39" s="338"/>
      <c r="O39" s="380"/>
      <c r="P39" s="380"/>
      <c r="Q39" s="380"/>
      <c r="AA39" s="18"/>
      <c r="AB39" s="18"/>
      <c r="AC39" s="18"/>
      <c r="AD39" s="18"/>
      <c r="AE39" s="18"/>
      <c r="AF39" s="18"/>
      <c r="AG39" s="18"/>
      <c r="AH39" s="18"/>
      <c r="AI39" s="18"/>
      <c r="AJ39" s="18"/>
    </row>
    <row r="40" spans="1:36" ht="15" customHeight="1">
      <c r="A40" s="13">
        <v>39</v>
      </c>
      <c r="C40" s="382" t="s">
        <v>761</v>
      </c>
      <c r="E40" s="383">
        <v>130</v>
      </c>
      <c r="F40" s="383">
        <v>130</v>
      </c>
      <c r="H40" s="6">
        <f ca="1">IF((AND(CLUSTER_3!I9=Translation!B101, CLUSTER_3!I48=Translation!B101)),CLUSTER_3!I49,0)</f>
        <v>0</v>
      </c>
      <c r="J40" s="19">
        <f ca="1">E40*H40</f>
        <v>0</v>
      </c>
      <c r="K40" s="19">
        <f ca="1">F40*H40</f>
        <v>0</v>
      </c>
      <c r="M40" s="57"/>
      <c r="N40" s="338">
        <f ca="1">IF(H8&gt;2,2,H8)+H23-H40</f>
        <v>0</v>
      </c>
      <c r="O40" s="628" t="s">
        <v>814</v>
      </c>
      <c r="P40" s="628"/>
      <c r="Q40" s="628"/>
      <c r="AA40" s="18"/>
      <c r="AB40" s="18"/>
      <c r="AC40" s="18"/>
      <c r="AD40" s="18"/>
      <c r="AE40" s="18"/>
      <c r="AF40" s="18"/>
      <c r="AG40" s="18"/>
      <c r="AH40" s="18"/>
      <c r="AI40" s="18"/>
      <c r="AJ40" s="18"/>
    </row>
    <row r="41" spans="1:36" ht="15" customHeight="1">
      <c r="A41" s="13">
        <v>40</v>
      </c>
      <c r="C41" s="121"/>
      <c r="E41" s="2"/>
      <c r="F41" s="2"/>
      <c r="H41" s="6"/>
      <c r="J41" s="19"/>
      <c r="K41" s="19"/>
      <c r="M41" s="57"/>
      <c r="N41" s="57"/>
      <c r="O41" s="57"/>
      <c r="Q41" s="57"/>
      <c r="AA41" s="18"/>
      <c r="AB41" s="18"/>
      <c r="AC41" s="18"/>
      <c r="AD41" s="18"/>
      <c r="AE41" s="18"/>
      <c r="AF41" s="18"/>
      <c r="AG41" s="18"/>
      <c r="AH41" s="18"/>
      <c r="AI41" s="18"/>
      <c r="AJ41" s="18"/>
    </row>
    <row r="42" spans="1:36" ht="15" customHeight="1">
      <c r="A42" s="13">
        <v>41</v>
      </c>
      <c r="C42" s="21"/>
      <c r="D42" s="21"/>
      <c r="E42" s="21"/>
      <c r="F42" s="21"/>
      <c r="G42" s="21"/>
      <c r="H42" s="327">
        <f ca="1">SUM(H7:H40)</f>
        <v>0</v>
      </c>
      <c r="J42" s="328">
        <f ca="1">SUM(J7:J40)</f>
        <v>0</v>
      </c>
      <c r="K42" s="328">
        <f ca="1">SUM(K7:K40)</f>
        <v>0</v>
      </c>
      <c r="Q42" s="57"/>
      <c r="AA42" s="18"/>
      <c r="AB42" s="18"/>
      <c r="AC42" s="18"/>
      <c r="AD42" s="18"/>
      <c r="AE42" s="18"/>
      <c r="AF42" s="18"/>
      <c r="AG42" s="18"/>
      <c r="AH42" s="18"/>
      <c r="AI42" s="18"/>
      <c r="AJ42" s="18"/>
    </row>
    <row r="43" spans="1:36" ht="15" customHeight="1">
      <c r="A43" s="13">
        <v>42</v>
      </c>
      <c r="C43" s="97"/>
      <c r="D43" s="94"/>
      <c r="E43" s="94"/>
      <c r="F43" s="94"/>
      <c r="G43" s="164" t="s">
        <v>103</v>
      </c>
      <c r="H43" s="164">
        <f ca="1">SUM(H11:H40)</f>
        <v>0</v>
      </c>
      <c r="J43" s="94">
        <f ca="1" xml:space="preserve"> J42-J7-J8-J9</f>
        <v>0</v>
      </c>
      <c r="K43" s="94">
        <f ca="1">K42-K7-K8-K9</f>
        <v>0</v>
      </c>
      <c r="Q43" s="57"/>
      <c r="AA43" s="18"/>
      <c r="AB43" s="18"/>
      <c r="AC43" s="18"/>
      <c r="AD43" s="18"/>
      <c r="AE43" s="18"/>
      <c r="AF43" s="18"/>
      <c r="AG43" s="18"/>
      <c r="AH43" s="18"/>
      <c r="AI43" s="18"/>
      <c r="AJ43" s="18"/>
    </row>
    <row r="44" spans="1:36" ht="15" customHeight="1">
      <c r="A44" s="13">
        <v>43</v>
      </c>
      <c r="C44" s="21"/>
      <c r="D44" s="21"/>
      <c r="E44" s="21"/>
      <c r="F44" s="21"/>
      <c r="G44" s="21"/>
      <c r="H44" s="21"/>
      <c r="I44" s="21"/>
      <c r="J44" s="21"/>
      <c r="K44" s="21"/>
      <c r="L44" s="21"/>
      <c r="Q44" s="57"/>
      <c r="AA44" s="18"/>
      <c r="AB44" s="18"/>
      <c r="AC44" s="18"/>
      <c r="AD44" s="18"/>
      <c r="AE44" s="18"/>
      <c r="AF44" s="18"/>
      <c r="AG44" s="18"/>
      <c r="AH44" s="18"/>
      <c r="AI44" s="18"/>
      <c r="AJ44" s="18"/>
    </row>
    <row r="45" spans="1:36" ht="15" customHeight="1">
      <c r="A45" s="13">
        <v>44</v>
      </c>
      <c r="C45" s="21"/>
      <c r="D45" s="21"/>
      <c r="E45" s="627" t="s">
        <v>254</v>
      </c>
      <c r="F45" s="627"/>
      <c r="G45" s="627"/>
      <c r="H45" s="94">
        <f ca="1">SUM(H11:H40)</f>
        <v>0</v>
      </c>
      <c r="I45" s="21"/>
      <c r="J45" s="21"/>
      <c r="K45" s="21"/>
      <c r="L45" s="21"/>
      <c r="Q45" s="57"/>
      <c r="AA45" s="18"/>
      <c r="AB45" s="18"/>
      <c r="AC45" s="18"/>
      <c r="AD45" s="18"/>
      <c r="AE45" s="18"/>
      <c r="AF45" s="18"/>
      <c r="AG45" s="18"/>
      <c r="AH45" s="18"/>
      <c r="AI45" s="18"/>
      <c r="AJ45" s="18"/>
    </row>
    <row r="46" spans="1:36" ht="15" customHeight="1">
      <c r="A46" s="13">
        <v>45</v>
      </c>
      <c r="C46" s="1"/>
      <c r="D46" s="3"/>
      <c r="E46" s="3"/>
      <c r="F46" s="627" t="s">
        <v>711</v>
      </c>
      <c r="G46" s="627"/>
      <c r="H46" s="5" t="b">
        <f ca="1">OR(AND(H11=1,H12=0),AND(H11=1,H12&gt;5),AND(H7=1,H8&gt;5),AND(H7=1,H9&gt;1),M17&gt;2,M16&gt;M17,N17&gt;2,N16&gt;N17,O17&gt;2,O16&gt;O17,H18&gt;H16*600,M19&gt;M20,M20&gt;2,N19&gt;N20,N20&gt;2,O19&gt;O20,O20&gt;2,
H21&gt;H19*600,M23&gt;8,M24&gt;2,M25&gt;120,N23&gt;8,N24&gt;2,N25&gt;120,O23&gt;8,O24&gt;2,O25&gt;120,E26&gt;22000,F26&gt;22000,E27&gt;22000,F27&gt;22000,E28&gt;22000,F28&gt;22000)</f>
        <v>0</v>
      </c>
      <c r="I46" s="6"/>
      <c r="J46" s="6"/>
      <c r="K46" s="6"/>
      <c r="L46" s="6"/>
      <c r="Q46" s="57"/>
      <c r="AA46" s="18"/>
      <c r="AB46" s="18"/>
      <c r="AC46" s="18"/>
      <c r="AD46" s="18"/>
      <c r="AE46" s="18"/>
      <c r="AF46" s="18"/>
      <c r="AG46" s="18"/>
      <c r="AH46" s="18"/>
      <c r="AI46" s="18"/>
      <c r="AJ46" s="18"/>
    </row>
    <row r="47" spans="1:36" ht="15" customHeight="1">
      <c r="A47" s="13">
        <v>46</v>
      </c>
      <c r="C47" s="1"/>
      <c r="D47" s="2"/>
      <c r="E47" s="2"/>
      <c r="F47" s="627" t="s">
        <v>712</v>
      </c>
      <c r="G47" s="627"/>
      <c r="H47" s="5" t="b">
        <f ca="1">OR(H32 &gt; (H30+H31)*4, H33+H36 &gt; IF(H8&gt;2,2,H8)+H23, H33 &gt; (H30+H31)*2, H33 &lt; (H30+H31), AND(H33 = 0, (H30+H31)&gt;0), H34 &gt; H30+H31)</f>
        <v>0</v>
      </c>
      <c r="I47" s="6"/>
      <c r="J47" s="6"/>
      <c r="K47" s="6"/>
      <c r="L47" s="6"/>
      <c r="Q47" s="57"/>
      <c r="AA47" s="18"/>
      <c r="AB47" s="18"/>
      <c r="AC47" s="18"/>
      <c r="AD47" s="18"/>
      <c r="AE47" s="18"/>
      <c r="AF47" s="18"/>
      <c r="AG47" s="18"/>
      <c r="AH47" s="18"/>
      <c r="AI47" s="18"/>
      <c r="AJ47" s="18"/>
    </row>
    <row r="48" spans="1:36" ht="15" customHeight="1">
      <c r="A48" s="13">
        <v>47</v>
      </c>
      <c r="C48" s="4"/>
      <c r="D48" s="8"/>
      <c r="E48" s="8"/>
      <c r="F48" s="8"/>
      <c r="G48" s="8"/>
      <c r="H48" s="9"/>
      <c r="I48" s="8"/>
      <c r="J48" s="8"/>
      <c r="K48" s="8"/>
      <c r="L48" s="8"/>
      <c r="Q48" s="57"/>
      <c r="AA48" s="18"/>
      <c r="AB48" s="18"/>
      <c r="AC48" s="18"/>
      <c r="AD48" s="18"/>
      <c r="AE48" s="18"/>
      <c r="AF48" s="18"/>
      <c r="AG48" s="18"/>
      <c r="AH48" s="18"/>
      <c r="AI48" s="18"/>
      <c r="AJ48" s="18"/>
    </row>
    <row r="49" spans="1:36" ht="15" customHeight="1">
      <c r="A49" s="13">
        <v>48</v>
      </c>
      <c r="C49" s="4"/>
      <c r="D49" s="4"/>
      <c r="E49" s="4"/>
      <c r="F49" s="4"/>
      <c r="H49" s="4"/>
      <c r="I49" s="4"/>
      <c r="J49" s="4"/>
      <c r="K49" s="4"/>
      <c r="L49" s="4"/>
      <c r="Q49" s="57"/>
      <c r="AA49" s="18"/>
      <c r="AB49" s="18"/>
      <c r="AC49" s="18"/>
      <c r="AD49" s="18"/>
      <c r="AE49" s="18"/>
      <c r="AF49" s="18"/>
      <c r="AG49" s="18"/>
      <c r="AH49" s="18"/>
      <c r="AI49" s="18"/>
      <c r="AJ49" s="18"/>
    </row>
    <row r="50" spans="1:36" ht="15" customHeight="1">
      <c r="A50" s="13">
        <v>49</v>
      </c>
      <c r="C50" s="49" t="s">
        <v>17</v>
      </c>
      <c r="D50" s="636" t="s">
        <v>391</v>
      </c>
      <c r="E50" s="637"/>
      <c r="F50" s="47" t="s">
        <v>25</v>
      </c>
      <c r="G50" s="638" t="s">
        <v>26</v>
      </c>
      <c r="H50" s="639"/>
      <c r="J50" s="434" t="s">
        <v>494</v>
      </c>
      <c r="K50" s="434"/>
      <c r="L50" s="434"/>
      <c r="M50" s="434"/>
      <c r="Q50" s="57"/>
      <c r="AA50" s="18"/>
      <c r="AB50" s="18"/>
      <c r="AC50" s="18"/>
      <c r="AD50" s="18"/>
      <c r="AE50" s="18"/>
      <c r="AF50" s="18"/>
      <c r="AG50" s="18"/>
      <c r="AH50" s="18"/>
      <c r="AI50" s="18"/>
      <c r="AJ50" s="18"/>
    </row>
    <row r="51" spans="1:36" ht="15" customHeight="1">
      <c r="A51" s="13">
        <v>50</v>
      </c>
      <c r="C51" s="50"/>
      <c r="D51" s="42" t="s">
        <v>204</v>
      </c>
      <c r="E51" s="42" t="s">
        <v>2</v>
      </c>
      <c r="F51" s="48"/>
      <c r="G51" s="101" t="s">
        <v>27</v>
      </c>
      <c r="H51" s="102" t="s">
        <v>28</v>
      </c>
      <c r="J51" s="436"/>
      <c r="K51" s="436"/>
      <c r="L51" s="436"/>
      <c r="M51" s="436"/>
      <c r="Q51" s="57"/>
      <c r="AA51" s="18"/>
      <c r="AB51" s="18"/>
      <c r="AC51" s="18"/>
      <c r="AD51" s="18"/>
      <c r="AE51" s="18"/>
      <c r="AF51" s="18"/>
      <c r="AG51" s="18"/>
      <c r="AH51" s="18"/>
      <c r="AI51" s="18"/>
      <c r="AJ51" s="18"/>
    </row>
    <row r="52" spans="1:36" ht="15" customHeight="1">
      <c r="A52" s="13">
        <v>51</v>
      </c>
      <c r="C52" s="34" t="s">
        <v>21</v>
      </c>
      <c r="D52" s="14">
        <f ca="1">(INFO!F17*J7)/1000</f>
        <v>0</v>
      </c>
      <c r="E52" s="14">
        <f ca="1">(INFO!F19*K7)/60000</f>
        <v>0</v>
      </c>
      <c r="F52" s="88">
        <f ca="1">SUM(D52:E52)</f>
        <v>0</v>
      </c>
      <c r="G52" s="103">
        <f ca="1">IF(H7&gt;0,F7,0)*12/230</f>
        <v>0</v>
      </c>
      <c r="H52" s="103">
        <f ca="1">ROUND(G52*H7,0)</f>
        <v>0</v>
      </c>
      <c r="J52" s="614"/>
      <c r="K52" s="535" t="s">
        <v>513</v>
      </c>
      <c r="L52" s="610" t="s">
        <v>694</v>
      </c>
      <c r="M52" s="612" t="s">
        <v>695</v>
      </c>
      <c r="Q52" s="57"/>
      <c r="AA52" s="18"/>
      <c r="AB52" s="18"/>
      <c r="AC52" s="18"/>
      <c r="AD52" s="18"/>
      <c r="AE52" s="18"/>
      <c r="AF52" s="18"/>
      <c r="AG52" s="18"/>
      <c r="AH52" s="18"/>
      <c r="AI52" s="18"/>
      <c r="AJ52" s="18"/>
    </row>
    <row r="53" spans="1:36" ht="15" customHeight="1">
      <c r="A53" s="13">
        <v>52</v>
      </c>
      <c r="C53" s="45" t="s">
        <v>30</v>
      </c>
      <c r="D53" s="15">
        <f ca="1">(INFO!F17*J8)/1000</f>
        <v>0</v>
      </c>
      <c r="E53" s="15">
        <f ca="1">(INFO!F19*K8)/60000</f>
        <v>0</v>
      </c>
      <c r="F53" s="90">
        <f t="shared" ref="F53:F68" ca="1" si="0">SUM(D53:E53)</f>
        <v>0</v>
      </c>
      <c r="G53" s="99">
        <f ca="1">IF(H8&gt;0,F8,0)*12/230</f>
        <v>0</v>
      </c>
      <c r="H53" s="99">
        <f ca="1">ROUND(G53*H8,0)</f>
        <v>0</v>
      </c>
      <c r="J53" s="615"/>
      <c r="K53" s="536"/>
      <c r="L53" s="611"/>
      <c r="M53" s="613"/>
      <c r="Q53" s="57"/>
      <c r="AA53" s="18"/>
      <c r="AB53" s="18"/>
      <c r="AC53" s="18"/>
      <c r="AD53" s="18"/>
      <c r="AE53" s="18"/>
      <c r="AF53" s="18"/>
      <c r="AG53" s="18"/>
      <c r="AH53" s="18"/>
      <c r="AI53" s="18"/>
      <c r="AJ53" s="18"/>
    </row>
    <row r="54" spans="1:36" ht="15" customHeight="1">
      <c r="A54" s="13">
        <v>53</v>
      </c>
      <c r="C54" s="45" t="s">
        <v>31</v>
      </c>
      <c r="D54" s="15">
        <f ca="1">(INFO!F17*J9)/1000</f>
        <v>0</v>
      </c>
      <c r="E54" s="15">
        <f ca="1">(INFO!F19*K9)/60000</f>
        <v>0</v>
      </c>
      <c r="F54" s="90">
        <f t="shared" ca="1" si="0"/>
        <v>0</v>
      </c>
      <c r="G54" s="99">
        <f ca="1">IF(H9&gt;0,F9,0)*12/230</f>
        <v>0</v>
      </c>
      <c r="H54" s="99">
        <f ca="1">ROUND(G54*H9,0)</f>
        <v>0</v>
      </c>
      <c r="J54" s="583" t="s">
        <v>1</v>
      </c>
      <c r="K54" s="645">
        <f ca="1">IF(H7=0,0,ROUNDUP((IF(H45=0,0,5.2) + H8*0.4 + H9*0.7 + H11*4.2 + H12*0.5 + H16*43 + H17*0.4 + H19*68 + H20*0.4 + H22*8.4 + H23*0.5 + H24*0.8 + H25*0.15 + ((H30+H31)*5)*0.15 + (H32*0.1)*0.15 + (H33*0.6)*0.15 + (H34*1.5)*0.15 + ((J14/1000)*24)*0.15 + ((J26/1000)*48)*0.15 + ((J27/1000)*48)*0.15 + ((J28/1000)*48)*0.15+H36*1.9*0.15+H38*(3.8+0.6)*0.15+H40*1.6*0.15),0))</f>
        <v>0</v>
      </c>
      <c r="L54" s="634">
        <f ca="1">IF(H7=0,0,ROUNDUP((IF(H45=0,0,5.2) + H8*0.4 + H9*0.7 + H11*4.2 + H12*0.5 + H16*60 + H17*0.4 + H19*93 + H20*0.4 + H22*8.4 + H23*0.5 + H24*0.8 + H25*0.15 + ((H30+H31)*5)*0.15 + (H32*0.1)*0.15 + (H33*0.6)*0.15 + (H34*1.5)*0.15 + ((J14/1000)*24)*0.15 + ((J26/1000)*48)*0.15 + ((J27/1000)*48)*0.15 + ((J28/1000)*48)*0.15+H36*1.9*0.15+H38*(3.8+0.6)*0.15+H40*1.6*0.15),0))</f>
        <v>0</v>
      </c>
      <c r="M54" s="632">
        <f ca="1">IF(H7=0,0,ROUNDUP((IF(H45=0,0,5.2) + H8*0.4 + H9*0.7 + H11*4.2 + H12*0.5 + H16*94 + H17*0.4 + H19*121 + H20*0.4 + H22*8.4 + H23*0.5 + H24*0.8 + H25*0.15 + ((H30+H31)*5)*0.15 + (H32*0.1)*0.15 + (H33*0.6)*0.15 + (H34*1.5)*0.15 + ((J14/1000)*24)*0.15 + ((J26/1000)*48)*0.15 + ((J27/1000)*48)*0.15 + ((J28/1000)*48)*0.15+H36*1.9*0.15+H38*(3.8+0.6)*0.15+H40*1.6*0.15),0))</f>
        <v>0</v>
      </c>
      <c r="Q54" s="57"/>
      <c r="AA54" s="18"/>
      <c r="AB54" s="18"/>
      <c r="AC54" s="18"/>
      <c r="AD54" s="18"/>
      <c r="AE54" s="18"/>
      <c r="AF54" s="18"/>
      <c r="AG54" s="18"/>
      <c r="AH54" s="18"/>
      <c r="AI54" s="18"/>
      <c r="AJ54" s="18"/>
    </row>
    <row r="55" spans="1:36" ht="15" customHeight="1">
      <c r="A55" s="13">
        <v>54</v>
      </c>
      <c r="C55" s="295" t="s">
        <v>498</v>
      </c>
      <c r="D55" s="296"/>
      <c r="E55" s="296"/>
      <c r="F55" s="297"/>
      <c r="G55" s="99">
        <f>Q7</f>
        <v>567.39130434782612</v>
      </c>
      <c r="H55" s="99">
        <f ca="1">ROUND(G55*H7,0)</f>
        <v>0</v>
      </c>
      <c r="J55" s="584"/>
      <c r="K55" s="646"/>
      <c r="L55" s="635"/>
      <c r="M55" s="633"/>
      <c r="Q55" s="57"/>
      <c r="AA55" s="18"/>
      <c r="AB55" s="18"/>
      <c r="AC55" s="18"/>
      <c r="AD55" s="18"/>
      <c r="AE55" s="18"/>
      <c r="AF55" s="18"/>
      <c r="AG55" s="18"/>
      <c r="AH55" s="18"/>
      <c r="AI55" s="18"/>
      <c r="AJ55" s="18"/>
    </row>
    <row r="56" spans="1:36" ht="15" customHeight="1">
      <c r="A56" s="13">
        <v>55</v>
      </c>
      <c r="C56" s="32" t="s">
        <v>760</v>
      </c>
      <c r="D56" s="14">
        <f ca="1">(INFO!F17*J11)/1000</f>
        <v>0</v>
      </c>
      <c r="E56" s="14">
        <f ca="1">(INFO!F19*K11)/60000</f>
        <v>0</v>
      </c>
      <c r="F56" s="88">
        <f t="shared" ca="1" si="0"/>
        <v>0</v>
      </c>
      <c r="G56" s="103">
        <f ca="1">IF(H11&gt;0,F11,0)*12/230</f>
        <v>0</v>
      </c>
      <c r="H56" s="103">
        <f ca="1">ROUND(G56*H11,0)</f>
        <v>0</v>
      </c>
      <c r="J56" s="585" t="s">
        <v>7</v>
      </c>
      <c r="K56" s="642">
        <f ca="1">(K54*3600)/1055</f>
        <v>0</v>
      </c>
      <c r="L56" s="632">
        <f ca="1">(L54*3600)/1055</f>
        <v>0</v>
      </c>
      <c r="M56" s="632">
        <f ca="1">(M54*3600)/1055</f>
        <v>0</v>
      </c>
      <c r="Q56" s="57"/>
      <c r="AA56" s="18"/>
      <c r="AB56" s="18"/>
      <c r="AC56" s="18"/>
      <c r="AD56" s="18"/>
      <c r="AE56" s="18"/>
      <c r="AF56" s="18"/>
      <c r="AG56" s="18"/>
      <c r="AH56" s="18"/>
      <c r="AI56" s="18"/>
      <c r="AJ56" s="18"/>
    </row>
    <row r="57" spans="1:36" ht="15" customHeight="1">
      <c r="A57" s="13">
        <v>56</v>
      </c>
      <c r="C57" s="45" t="s">
        <v>30</v>
      </c>
      <c r="D57" s="15">
        <f ca="1">(INFO!F17*J12)/1000</f>
        <v>0</v>
      </c>
      <c r="E57" s="15">
        <f ca="1">(INFO!F19*K12)/60000</f>
        <v>0</v>
      </c>
      <c r="F57" s="90">
        <f ca="1">SUM(D57:E57)</f>
        <v>0</v>
      </c>
      <c r="G57" s="99">
        <f ca="1">IF(H12&gt;0,F12,0)*12/230</f>
        <v>0</v>
      </c>
      <c r="H57" s="99">
        <f ca="1">ROUND(G57*H12,0)</f>
        <v>0</v>
      </c>
      <c r="J57" s="586"/>
      <c r="K57" s="643"/>
      <c r="L57" s="644"/>
      <c r="M57" s="644"/>
      <c r="Q57" s="57"/>
      <c r="AA57" s="18"/>
      <c r="AB57" s="18"/>
      <c r="AC57" s="18"/>
      <c r="AD57" s="18"/>
      <c r="AE57" s="18"/>
      <c r="AF57" s="18"/>
      <c r="AG57" s="18"/>
      <c r="AH57" s="18"/>
      <c r="AI57" s="18"/>
      <c r="AJ57" s="18"/>
    </row>
    <row r="58" spans="1:36" ht="15" customHeight="1">
      <c r="A58" s="13">
        <v>57</v>
      </c>
      <c r="C58" s="33" t="s">
        <v>512</v>
      </c>
      <c r="D58" s="14">
        <f ca="1">(INFO!F17*J14)/1000</f>
        <v>0</v>
      </c>
      <c r="E58" s="14">
        <f ca="1">(INFO!F19*K14)/60000</f>
        <v>0</v>
      </c>
      <c r="F58" s="88">
        <f t="shared" ca="1" si="0"/>
        <v>0</v>
      </c>
      <c r="G58" s="103">
        <f ca="1">IF(H14&gt;0,F14,0)*12/230</f>
        <v>0</v>
      </c>
      <c r="H58" s="103">
        <f ca="1">ROUND(G58*H14,0)</f>
        <v>0</v>
      </c>
      <c r="J58" s="616" t="s">
        <v>683</v>
      </c>
      <c r="K58" s="642">
        <f ca="1">(K54*3600)/4184</f>
        <v>0</v>
      </c>
      <c r="L58" s="642">
        <f ca="1">(L54*3600)/4184</f>
        <v>0</v>
      </c>
      <c r="M58" s="642">
        <f ca="1">(M54*3600)/4184</f>
        <v>0</v>
      </c>
      <c r="Q58" s="57"/>
      <c r="AA58" s="18"/>
      <c r="AB58" s="18"/>
      <c r="AC58" s="18"/>
      <c r="AD58" s="18"/>
      <c r="AE58" s="18"/>
      <c r="AF58" s="18"/>
      <c r="AG58" s="18"/>
      <c r="AH58" s="18"/>
      <c r="AI58" s="18"/>
      <c r="AJ58" s="18"/>
    </row>
    <row r="59" spans="1:36" ht="15" customHeight="1">
      <c r="A59" s="13">
        <v>58</v>
      </c>
      <c r="C59" s="34" t="s">
        <v>29</v>
      </c>
      <c r="D59" s="14">
        <f ca="1">(INFO!F17*J16)/1000</f>
        <v>0</v>
      </c>
      <c r="E59" s="14">
        <f ca="1">(INFO!F19*K16)/60000</f>
        <v>0</v>
      </c>
      <c r="F59" s="88">
        <f t="shared" ca="1" si="0"/>
        <v>0</v>
      </c>
      <c r="G59" s="103">
        <f ca="1">IF(H16&gt;0,Q16,0)</f>
        <v>0</v>
      </c>
      <c r="H59" s="103">
        <f ca="1">ROUND(G59*H16,0)</f>
        <v>0</v>
      </c>
      <c r="J59" s="616"/>
      <c r="K59" s="643"/>
      <c r="L59" s="643"/>
      <c r="M59" s="643"/>
      <c r="Q59" s="57"/>
      <c r="AA59" s="18"/>
      <c r="AB59" s="18"/>
      <c r="AC59" s="18"/>
      <c r="AD59" s="18"/>
      <c r="AE59" s="18"/>
      <c r="AF59" s="18"/>
      <c r="AG59" s="18"/>
      <c r="AH59" s="18"/>
      <c r="AI59" s="18"/>
      <c r="AJ59" s="18"/>
    </row>
    <row r="60" spans="1:36" ht="15" customHeight="1">
      <c r="A60" s="13">
        <v>59</v>
      </c>
      <c r="C60" s="34" t="s">
        <v>20</v>
      </c>
      <c r="D60" s="14">
        <f ca="1">(INFO!F17*J19)/1000</f>
        <v>0</v>
      </c>
      <c r="E60" s="14">
        <f ca="1">(INFO!F19*K19)/60000</f>
        <v>0</v>
      </c>
      <c r="F60" s="88">
        <f t="shared" ca="1" si="0"/>
        <v>0</v>
      </c>
      <c r="G60" s="103">
        <f ca="1">IF(H19&gt;0,Q19,0)</f>
        <v>0</v>
      </c>
      <c r="H60" s="103">
        <f ca="1">ROUND(G60*H19,0)</f>
        <v>0</v>
      </c>
      <c r="K60" s="21"/>
      <c r="L60" s="21"/>
      <c r="Q60" s="57"/>
      <c r="AA60" s="18"/>
      <c r="AB60" s="18"/>
      <c r="AC60" s="18"/>
      <c r="AD60" s="18"/>
      <c r="AE60" s="18"/>
      <c r="AF60" s="18"/>
      <c r="AG60" s="18"/>
      <c r="AH60" s="18"/>
      <c r="AI60" s="18"/>
      <c r="AJ60" s="18"/>
    </row>
    <row r="61" spans="1:36" ht="15" customHeight="1">
      <c r="A61" s="13">
        <v>60</v>
      </c>
      <c r="C61" s="45" t="s">
        <v>32</v>
      </c>
      <c r="D61" s="15">
        <f ca="1">(INFO!F17*(J17+J20))/1000</f>
        <v>0</v>
      </c>
      <c r="E61" s="15">
        <f ca="1">(INFO!F19*(K17+K20))/60000</f>
        <v>0</v>
      </c>
      <c r="F61" s="90">
        <f t="shared" ca="1" si="0"/>
        <v>0</v>
      </c>
      <c r="G61" s="99">
        <f ca="1">IF((H17+H20)&gt;0,F20,0)*12/230</f>
        <v>0</v>
      </c>
      <c r="H61" s="99">
        <f ca="1">ROUND((H17+H20)*G61,0)</f>
        <v>0</v>
      </c>
      <c r="I61" s="321"/>
      <c r="K61" s="21"/>
      <c r="L61" s="21"/>
      <c r="Q61" s="57"/>
      <c r="AA61" s="18"/>
      <c r="AB61" s="18"/>
      <c r="AC61" s="18"/>
      <c r="AD61" s="18"/>
      <c r="AE61" s="18"/>
      <c r="AF61" s="18"/>
      <c r="AG61" s="18"/>
      <c r="AH61" s="18"/>
      <c r="AI61" s="18"/>
      <c r="AJ61" s="18"/>
    </row>
    <row r="62" spans="1:36" ht="15" customHeight="1">
      <c r="A62" s="13">
        <v>61</v>
      </c>
      <c r="C62" s="33" t="s">
        <v>47</v>
      </c>
      <c r="D62" s="14">
        <f ca="1">(INFO!F17*J22)/1000</f>
        <v>0</v>
      </c>
      <c r="E62" s="14">
        <f ca="1">(INFO!F19*K22)/60000</f>
        <v>0</v>
      </c>
      <c r="F62" s="88">
        <f t="shared" ca="1" si="0"/>
        <v>0</v>
      </c>
      <c r="G62" s="103">
        <f ca="1">IF(H22&gt;0,F22,0)*12/230</f>
        <v>0</v>
      </c>
      <c r="H62" s="103">
        <f ca="1">ROUND(G62*H22,0)</f>
        <v>0</v>
      </c>
      <c r="K62" s="21"/>
      <c r="L62" s="21"/>
      <c r="Q62" s="57"/>
      <c r="AA62" s="18"/>
      <c r="AB62" s="18"/>
      <c r="AC62" s="18"/>
      <c r="AD62" s="18"/>
      <c r="AE62" s="18"/>
      <c r="AF62" s="18"/>
      <c r="AG62" s="18"/>
      <c r="AH62" s="18"/>
      <c r="AI62" s="18"/>
      <c r="AJ62" s="18"/>
    </row>
    <row r="63" spans="1:36" ht="15" customHeight="1">
      <c r="A63" s="13">
        <v>62</v>
      </c>
      <c r="C63" s="89" t="s">
        <v>81</v>
      </c>
      <c r="D63" s="15">
        <f ca="1">(INFO!F17*J23)/1000</f>
        <v>0</v>
      </c>
      <c r="E63" s="15">
        <f ca="1">(INFO!F19*K23)/60000</f>
        <v>0</v>
      </c>
      <c r="F63" s="90">
        <f t="shared" ca="1" si="0"/>
        <v>0</v>
      </c>
      <c r="G63" s="99">
        <f ca="1">IF(H23&gt;0,F23,0)*12/230</f>
        <v>0</v>
      </c>
      <c r="H63" s="99">
        <f ca="1">ROUND(G63*H23,0)</f>
        <v>0</v>
      </c>
      <c r="K63" s="21"/>
      <c r="L63" s="21"/>
      <c r="Q63" s="57"/>
      <c r="AA63" s="18"/>
      <c r="AB63" s="18"/>
      <c r="AC63" s="18"/>
      <c r="AD63" s="18"/>
      <c r="AE63" s="18"/>
      <c r="AF63" s="18"/>
      <c r="AG63" s="18"/>
      <c r="AH63" s="18"/>
      <c r="AI63" s="18"/>
      <c r="AJ63" s="18"/>
    </row>
    <row r="64" spans="1:36" ht="15" customHeight="1">
      <c r="A64" s="13">
        <v>63</v>
      </c>
      <c r="C64" s="89" t="s">
        <v>82</v>
      </c>
      <c r="D64" s="15">
        <f ca="1">(INFO!F17*J24)/1000</f>
        <v>0</v>
      </c>
      <c r="E64" s="15">
        <f ca="1">(INFO!F19*K24)/60000</f>
        <v>0</v>
      </c>
      <c r="F64" s="90">
        <f t="shared" ca="1" si="0"/>
        <v>0</v>
      </c>
      <c r="G64" s="99">
        <f ca="1">IF(H24&gt;0,F24,0)*12/230</f>
        <v>0</v>
      </c>
      <c r="H64" s="99">
        <f ca="1">ROUND(G64*H24,0)</f>
        <v>0</v>
      </c>
      <c r="K64" s="21"/>
      <c r="L64" s="21"/>
      <c r="Q64" s="57"/>
      <c r="AA64" s="18"/>
      <c r="AB64" s="18"/>
      <c r="AC64" s="18"/>
      <c r="AD64" s="18"/>
      <c r="AE64" s="18"/>
      <c r="AF64" s="18"/>
      <c r="AG64" s="18"/>
      <c r="AH64" s="18"/>
      <c r="AI64" s="18"/>
      <c r="AJ64" s="18"/>
    </row>
    <row r="65" spans="1:22" ht="15" customHeight="1">
      <c r="A65" s="13">
        <v>64</v>
      </c>
      <c r="C65" s="89" t="s">
        <v>79</v>
      </c>
      <c r="D65" s="15">
        <f ca="1">(INFO!F17*J25)/1000</f>
        <v>0</v>
      </c>
      <c r="E65" s="15">
        <f ca="1">(INFO!F19*K25)/60000</f>
        <v>0</v>
      </c>
      <c r="F65" s="90">
        <f t="shared" ca="1" si="0"/>
        <v>0</v>
      </c>
      <c r="G65" s="22"/>
      <c r="H65" s="99">
        <f ca="1">H25/230*1000</f>
        <v>0</v>
      </c>
      <c r="K65" s="21"/>
      <c r="L65" s="21"/>
      <c r="Q65" s="57"/>
      <c r="U65" s="20"/>
      <c r="V65" s="20"/>
    </row>
    <row r="66" spans="1:22" ht="15" customHeight="1">
      <c r="A66" s="13">
        <v>65</v>
      </c>
      <c r="C66" s="33" t="s">
        <v>509</v>
      </c>
      <c r="D66" s="14">
        <f ca="1">(INFO!F17*J26)/1000</f>
        <v>0</v>
      </c>
      <c r="E66" s="14">
        <f ca="1">(INFO!F19*K26)/60000</f>
        <v>0</v>
      </c>
      <c r="F66" s="88">
        <f t="shared" ca="1" si="0"/>
        <v>0</v>
      </c>
      <c r="G66" s="103">
        <f ca="1">IF(H26&gt;0,F26,0)*12/230</f>
        <v>0</v>
      </c>
      <c r="H66" s="103">
        <f ca="1">ROUND(G66*H26,0)</f>
        <v>0</v>
      </c>
      <c r="K66" s="21"/>
      <c r="L66" s="21"/>
      <c r="Q66" s="57"/>
      <c r="U66" s="20"/>
      <c r="V66" s="20"/>
    </row>
    <row r="67" spans="1:22" ht="15" customHeight="1">
      <c r="A67" s="13">
        <v>66</v>
      </c>
      <c r="C67" s="33" t="s">
        <v>510</v>
      </c>
      <c r="D67" s="14">
        <f ca="1">(INFO!F17*J27)/1000</f>
        <v>0</v>
      </c>
      <c r="E67" s="14">
        <f ca="1">(INFO!F19*K27)/60000</f>
        <v>0</v>
      </c>
      <c r="F67" s="88">
        <f t="shared" ca="1" si="0"/>
        <v>0</v>
      </c>
      <c r="G67" s="103">
        <f ca="1">IF(H27&gt;0,F27,0)*12/230</f>
        <v>0</v>
      </c>
      <c r="H67" s="103">
        <f ca="1">ROUND(G67*H27,0)</f>
        <v>0</v>
      </c>
      <c r="K67" s="21"/>
      <c r="L67" s="21"/>
      <c r="Q67" s="57"/>
      <c r="U67" s="20"/>
      <c r="V67" s="20"/>
    </row>
    <row r="68" spans="1:22" ht="15" customHeight="1">
      <c r="A68" s="13">
        <v>67</v>
      </c>
      <c r="C68" s="33" t="s">
        <v>511</v>
      </c>
      <c r="D68" s="14">
        <f ca="1">(INFO!F17*J28)/1000</f>
        <v>0</v>
      </c>
      <c r="E68" s="14">
        <f ca="1">(INFO!F19*K28)/60000</f>
        <v>0</v>
      </c>
      <c r="F68" s="88">
        <f t="shared" ca="1" si="0"/>
        <v>0</v>
      </c>
      <c r="G68" s="103">
        <f ca="1">IF(H28&gt;0,F28,0)*12/230</f>
        <v>0</v>
      </c>
      <c r="H68" s="103">
        <f ca="1">ROUND(G68*H28,0)</f>
        <v>0</v>
      </c>
      <c r="K68" s="21"/>
      <c r="L68" s="21"/>
      <c r="Q68" s="57"/>
      <c r="U68" s="20"/>
      <c r="V68" s="20"/>
    </row>
    <row r="69" spans="1:22" ht="15" customHeight="1">
      <c r="A69" s="13">
        <v>68</v>
      </c>
      <c r="C69" s="324" t="s">
        <v>713</v>
      </c>
      <c r="D69" s="15"/>
      <c r="E69" s="15"/>
      <c r="F69" s="90"/>
      <c r="G69" s="99"/>
      <c r="H69" s="304">
        <f ca="1">IF(H7=0,0,IF(H45=0,0,ROUND(1.06*(SUM(H52:H68))+190,0)))</f>
        <v>0</v>
      </c>
      <c r="I69" s="18" t="s">
        <v>804</v>
      </c>
      <c r="K69" s="21"/>
      <c r="L69" s="21"/>
      <c r="Q69" s="57"/>
      <c r="V69" s="20"/>
    </row>
    <row r="70" spans="1:22" ht="15" customHeight="1">
      <c r="A70" s="13">
        <v>69</v>
      </c>
      <c r="C70" s="34" t="s">
        <v>22</v>
      </c>
      <c r="D70" s="14">
        <f ca="1">(INFO!F17*(J30+J31))/1000</f>
        <v>0</v>
      </c>
      <c r="E70" s="14">
        <f ca="1">(INFO!F19*(K30+K31))/60000</f>
        <v>0</v>
      </c>
      <c r="F70" s="88">
        <f ca="1">SUM(D70:E70)</f>
        <v>0</v>
      </c>
      <c r="G70" s="103">
        <f ca="1">IF(H30+H31&gt;0,F30,0)*12/230</f>
        <v>0</v>
      </c>
      <c r="H70" s="103">
        <f ca="1">ROUND(G70*(H30+H31),0)</f>
        <v>0</v>
      </c>
      <c r="K70" s="21"/>
      <c r="L70" s="21"/>
      <c r="Q70" s="57"/>
      <c r="S70" s="20"/>
      <c r="T70" s="20"/>
      <c r="U70" s="20"/>
      <c r="V70" s="20"/>
    </row>
    <row r="71" spans="1:22" ht="15" customHeight="1">
      <c r="A71" s="13">
        <v>70</v>
      </c>
      <c r="C71" s="34" t="s">
        <v>23</v>
      </c>
      <c r="D71" s="14">
        <f ca="1">(INFO!F17*J32)/1000</f>
        <v>0</v>
      </c>
      <c r="E71" s="14">
        <f ca="1">(INFO!F19*K32)/60000</f>
        <v>0</v>
      </c>
      <c r="F71" s="88">
        <f ca="1">SUM(D71:E71)</f>
        <v>0</v>
      </c>
      <c r="G71" s="103">
        <f ca="1">IF(H30+H31&gt;0,F32*10,0)*12/230</f>
        <v>0</v>
      </c>
      <c r="H71" s="103">
        <f ca="1">ROUND(G71*H32,0)</f>
        <v>0</v>
      </c>
      <c r="K71" s="21"/>
      <c r="L71" s="28"/>
      <c r="Q71" s="57"/>
      <c r="S71" s="20"/>
      <c r="T71" s="35"/>
      <c r="U71" s="35"/>
      <c r="V71" s="20"/>
    </row>
    <row r="72" spans="1:22" ht="15" customHeight="1">
      <c r="A72" s="13">
        <v>71</v>
      </c>
      <c r="C72" s="45" t="s">
        <v>80</v>
      </c>
      <c r="D72" s="15">
        <f ca="1">(INFO!F17*J33)/1000</f>
        <v>0</v>
      </c>
      <c r="E72" s="15">
        <f ca="1">(INFO!F19*K33)/60000</f>
        <v>0</v>
      </c>
      <c r="F72" s="90">
        <f ca="1">SUM(D72:E72)</f>
        <v>0</v>
      </c>
      <c r="G72" s="99">
        <f ca="1">IF(H30+H31&gt;0,F33,0)*12/230</f>
        <v>0</v>
      </c>
      <c r="H72" s="99">
        <f ca="1">ROUND(G72*H33,0)</f>
        <v>0</v>
      </c>
      <c r="K72" s="21"/>
      <c r="L72" s="21"/>
      <c r="M72" s="21"/>
      <c r="N72" s="21"/>
      <c r="O72" s="28"/>
      <c r="Q72" s="57"/>
      <c r="S72" s="20"/>
      <c r="T72" s="35"/>
      <c r="U72" s="35"/>
      <c r="V72" s="20"/>
    </row>
    <row r="73" spans="1:22" ht="15" customHeight="1">
      <c r="A73" s="13">
        <v>72</v>
      </c>
      <c r="C73" s="45" t="s">
        <v>33</v>
      </c>
      <c r="D73" s="15">
        <f ca="1">(INFO!F17*J34)/1000</f>
        <v>0</v>
      </c>
      <c r="E73" s="15">
        <f ca="1">(INFO!F19*K34)/60000</f>
        <v>0</v>
      </c>
      <c r="F73" s="90">
        <f ca="1">SUM(D73:E73)</f>
        <v>0</v>
      </c>
      <c r="G73" s="99">
        <f ca="1">IF(H30+H31&gt;0,F34,0)*12/230</f>
        <v>0</v>
      </c>
      <c r="H73" s="99">
        <f ca="1">ROUND(G73*H34,0)</f>
        <v>0</v>
      </c>
      <c r="K73" s="21"/>
      <c r="O73" s="20"/>
      <c r="Q73" s="57"/>
      <c r="S73" s="20"/>
      <c r="T73" s="36"/>
      <c r="U73" s="36"/>
      <c r="V73" s="20"/>
    </row>
    <row r="74" spans="1:22" ht="15" customHeight="1">
      <c r="A74" s="13">
        <v>73</v>
      </c>
      <c r="C74" s="324" t="s">
        <v>714</v>
      </c>
      <c r="D74" s="15"/>
      <c r="E74" s="15"/>
      <c r="F74" s="90"/>
      <c r="G74" s="99"/>
      <c r="H74" s="17">
        <f ca="1">IF(H45=0,0,ROUND(1.06*(SUM(H70:H73)),0))</f>
        <v>0</v>
      </c>
      <c r="I74" s="18" t="s">
        <v>805</v>
      </c>
      <c r="Q74" s="57"/>
      <c r="S74" s="20"/>
      <c r="T74" s="26"/>
      <c r="U74" s="26"/>
      <c r="V74" s="20"/>
    </row>
    <row r="75" spans="1:22" ht="15" customHeight="1">
      <c r="A75" s="13">
        <v>74</v>
      </c>
      <c r="C75" s="34" t="s">
        <v>721</v>
      </c>
      <c r="D75" s="14">
        <f ca="1">(INFO!F17*J36)/1000</f>
        <v>0</v>
      </c>
      <c r="E75" s="14">
        <f ca="1">(INFO!F19*K36)/60000</f>
        <v>0</v>
      </c>
      <c r="F75" s="88">
        <f ca="1">SUM(D75:E75)</f>
        <v>0</v>
      </c>
      <c r="G75" s="103">
        <f ca="1">IF(H36&gt;0,F36,0)*12/230</f>
        <v>0</v>
      </c>
      <c r="H75" s="103">
        <f ca="1">ROUND(G75*H36,0)</f>
        <v>0</v>
      </c>
      <c r="Q75" s="57"/>
      <c r="S75" s="20"/>
      <c r="T75" s="26"/>
      <c r="U75" s="26"/>
      <c r="V75" s="20"/>
    </row>
    <row r="76" spans="1:22" ht="15" customHeight="1">
      <c r="A76" s="13">
        <v>75</v>
      </c>
      <c r="C76" s="381" t="s">
        <v>752</v>
      </c>
      <c r="D76" s="14">
        <f ca="1">(INFO!F17*J38)/1000</f>
        <v>0</v>
      </c>
      <c r="E76" s="14">
        <f ca="1">(INFO!F19*K38)/60000</f>
        <v>0</v>
      </c>
      <c r="F76" s="88">
        <f t="shared" ref="F76:F77" ca="1" si="1">SUM(D76:E76)</f>
        <v>0</v>
      </c>
      <c r="G76" s="103">
        <f ca="1">IF(H38&gt;0,F38,0)*12/230</f>
        <v>0</v>
      </c>
      <c r="H76" s="103">
        <f ca="1">ROUND(G76*H38,0)</f>
        <v>0</v>
      </c>
      <c r="Q76" s="57"/>
      <c r="S76" s="20"/>
      <c r="T76" s="26"/>
      <c r="U76" s="26"/>
      <c r="V76" s="20"/>
    </row>
    <row r="77" spans="1:22" ht="15" customHeight="1">
      <c r="A77" s="13">
        <v>76</v>
      </c>
      <c r="C77" s="381" t="s">
        <v>761</v>
      </c>
      <c r="D77" s="14">
        <f ca="1">(INFO!F17*J40)/1000</f>
        <v>0</v>
      </c>
      <c r="E77" s="14">
        <f ca="1">(INFO!F19*K40)/60000</f>
        <v>0</v>
      </c>
      <c r="F77" s="88">
        <f t="shared" ca="1" si="1"/>
        <v>0</v>
      </c>
      <c r="G77" s="103">
        <f ca="1">IF(H40&gt;0,F40,0)*12/230</f>
        <v>0</v>
      </c>
      <c r="H77" s="103">
        <f ca="1">ROUND(G77*H40,0)</f>
        <v>0</v>
      </c>
      <c r="Q77" s="57"/>
      <c r="S77" s="20"/>
      <c r="T77" s="26"/>
      <c r="U77" s="26"/>
      <c r="V77" s="20"/>
    </row>
    <row r="78" spans="1:22" ht="15" customHeight="1">
      <c r="A78" s="13">
        <v>77</v>
      </c>
      <c r="C78" s="37" t="s">
        <v>25</v>
      </c>
      <c r="D78" s="16">
        <f ca="1">SUM(D52:D77)</f>
        <v>0</v>
      </c>
      <c r="E78" s="16">
        <f ca="1">SUM(E52:E77)</f>
        <v>0</v>
      </c>
      <c r="F78" s="93">
        <f ca="1">IF(H45=0,0,SUM(F52:F77))</f>
        <v>0</v>
      </c>
      <c r="G78" s="23"/>
      <c r="H78" s="304">
        <f ca="1">IF(H45=0,0,(SUM(H69,H74:H77)))</f>
        <v>0</v>
      </c>
      <c r="Q78" s="57"/>
      <c r="S78" s="20"/>
      <c r="T78" s="36"/>
      <c r="U78" s="36"/>
      <c r="V78" s="20"/>
    </row>
    <row r="79" spans="1:22" ht="15" customHeight="1">
      <c r="A79" s="13">
        <v>78</v>
      </c>
      <c r="Q79" s="57"/>
      <c r="S79" s="20"/>
      <c r="T79" s="10"/>
      <c r="U79" s="10"/>
      <c r="V79" s="20"/>
    </row>
    <row r="80" spans="1:22" ht="15" customHeight="1">
      <c r="A80" s="13">
        <v>79</v>
      </c>
      <c r="F80" s="21"/>
      <c r="G80" s="21"/>
      <c r="H80" s="21"/>
      <c r="R80" s="40"/>
      <c r="S80" s="20"/>
      <c r="T80" s="10"/>
      <c r="U80" s="10"/>
      <c r="V80" s="20"/>
    </row>
    <row r="81" spans="1:36" ht="15" customHeight="1">
      <c r="A81" s="13">
        <v>80</v>
      </c>
      <c r="F81" s="21"/>
      <c r="G81" s="21"/>
      <c r="H81" s="21"/>
      <c r="R81" s="40"/>
      <c r="S81" s="20"/>
      <c r="T81" s="10"/>
      <c r="U81" s="10"/>
      <c r="V81" s="20"/>
    </row>
    <row r="82" spans="1:36" ht="15" customHeight="1">
      <c r="A82" s="13">
        <v>81</v>
      </c>
      <c r="R82" s="40"/>
      <c r="S82" s="20"/>
      <c r="T82" s="10"/>
      <c r="U82" s="10"/>
      <c r="V82" s="20"/>
    </row>
    <row r="83" spans="1:36" ht="15" customHeight="1">
      <c r="A83" s="13">
        <v>82</v>
      </c>
      <c r="R83" s="40"/>
      <c r="S83" s="20"/>
      <c r="T83" s="10"/>
      <c r="U83" s="10"/>
      <c r="V83" s="20"/>
    </row>
    <row r="84" spans="1:36" ht="15" customHeight="1">
      <c r="A84" s="13">
        <v>83</v>
      </c>
      <c r="R84" s="40"/>
      <c r="S84" s="20"/>
      <c r="T84" s="10"/>
      <c r="U84" s="10"/>
      <c r="V84" s="20"/>
    </row>
    <row r="85" spans="1:36" ht="15" customHeight="1">
      <c r="A85" s="13">
        <v>84</v>
      </c>
      <c r="R85" s="40"/>
      <c r="S85" s="20"/>
      <c r="T85" s="10"/>
      <c r="U85" s="10"/>
      <c r="V85" s="20"/>
    </row>
    <row r="86" spans="1:36" ht="15" customHeight="1">
      <c r="A86" s="13">
        <v>85</v>
      </c>
      <c r="R86" s="40"/>
      <c r="S86" s="20"/>
      <c r="T86" s="20"/>
      <c r="U86" s="20"/>
      <c r="V86" s="20"/>
    </row>
    <row r="87" spans="1:36" ht="15" customHeight="1">
      <c r="A87" s="13">
        <v>86</v>
      </c>
      <c r="R87" s="40"/>
      <c r="S87" s="20"/>
      <c r="T87" s="20"/>
      <c r="U87" s="20"/>
      <c r="V87" s="20"/>
    </row>
    <row r="88" spans="1:36" ht="15" customHeight="1">
      <c r="A88" s="13">
        <v>87</v>
      </c>
      <c r="AJ88" s="18"/>
    </row>
    <row r="89" spans="1:36" ht="15" customHeight="1">
      <c r="A89" s="13">
        <v>88</v>
      </c>
      <c r="AJ89" s="18"/>
    </row>
    <row r="90" spans="1:36" ht="15" customHeight="1">
      <c r="A90" s="13">
        <v>89</v>
      </c>
      <c r="AJ90" s="18"/>
    </row>
    <row r="91" spans="1:36" ht="15" customHeight="1">
      <c r="A91" s="13">
        <v>90</v>
      </c>
      <c r="AJ91" s="18"/>
    </row>
    <row r="92" spans="1:36" ht="15" customHeight="1">
      <c r="A92" s="13">
        <v>91</v>
      </c>
      <c r="AJ92" s="18"/>
    </row>
    <row r="93" spans="1:36" ht="15" customHeight="1">
      <c r="A93" s="13">
        <v>92</v>
      </c>
      <c r="AJ93" s="18"/>
    </row>
    <row r="94" spans="1:36" ht="15">
      <c r="A94" s="13">
        <v>93</v>
      </c>
      <c r="AJ94" s="18"/>
    </row>
    <row r="95" spans="1:36" ht="15">
      <c r="A95" s="13">
        <v>94</v>
      </c>
      <c r="AJ95" s="18"/>
    </row>
    <row r="96" spans="1:36" ht="15">
      <c r="A96" s="13">
        <v>95</v>
      </c>
      <c r="AJ96" s="18"/>
    </row>
    <row r="97" spans="1:36" ht="15">
      <c r="A97" s="13">
        <v>96</v>
      </c>
      <c r="AJ97" s="18"/>
    </row>
    <row r="98" spans="1:36" ht="15">
      <c r="A98" s="13">
        <v>97</v>
      </c>
      <c r="AJ98" s="18"/>
    </row>
    <row r="99" spans="1:36" ht="15">
      <c r="A99" s="13">
        <v>98</v>
      </c>
      <c r="AJ99" s="18"/>
    </row>
    <row r="100" spans="1:36" ht="15">
      <c r="A100" s="13">
        <v>99</v>
      </c>
      <c r="AJ100" s="18"/>
    </row>
    <row r="101" spans="1:36" ht="15">
      <c r="A101" s="13">
        <v>100</v>
      </c>
      <c r="AJ101" s="18"/>
    </row>
    <row r="102" spans="1:36" ht="15">
      <c r="A102" s="13">
        <v>101</v>
      </c>
      <c r="AJ102" s="18"/>
    </row>
    <row r="103" spans="1:36" ht="15">
      <c r="A103" s="13">
        <v>102</v>
      </c>
      <c r="AJ103" s="18"/>
    </row>
    <row r="104" spans="1:36" ht="15">
      <c r="A104" s="13">
        <v>103</v>
      </c>
      <c r="AJ104" s="18"/>
    </row>
    <row r="105" spans="1:36" ht="15">
      <c r="A105" s="13">
        <v>104</v>
      </c>
      <c r="AJ105" s="18"/>
    </row>
    <row r="106" spans="1:36" ht="15">
      <c r="A106" s="13">
        <v>105</v>
      </c>
      <c r="AJ106" s="18"/>
    </row>
    <row r="107" spans="1:36" ht="15">
      <c r="A107" s="13">
        <v>106</v>
      </c>
      <c r="AJ107" s="18"/>
    </row>
    <row r="108" spans="1:36" ht="15">
      <c r="A108" s="13">
        <v>107</v>
      </c>
      <c r="AJ108" s="18"/>
    </row>
    <row r="109" spans="1:36" ht="15">
      <c r="A109" s="13">
        <v>108</v>
      </c>
      <c r="AJ109" s="18"/>
    </row>
    <row r="110" spans="1:36" ht="15">
      <c r="A110" s="13">
        <v>109</v>
      </c>
      <c r="AJ110" s="18"/>
    </row>
    <row r="111" spans="1:36" ht="15">
      <c r="A111" s="13">
        <v>110</v>
      </c>
      <c r="AJ111" s="18"/>
    </row>
    <row r="112" spans="1:36" ht="15">
      <c r="A112" s="13">
        <v>111</v>
      </c>
      <c r="AJ112" s="18"/>
    </row>
    <row r="113" spans="1:36" ht="15">
      <c r="A113" s="13">
        <v>112</v>
      </c>
      <c r="AJ113" s="18"/>
    </row>
    <row r="114" spans="1:36" ht="15">
      <c r="A114" s="13">
        <v>113</v>
      </c>
      <c r="AJ114" s="18"/>
    </row>
    <row r="115" spans="1:36" ht="15">
      <c r="A115" s="13">
        <v>114</v>
      </c>
      <c r="AJ115" s="18"/>
    </row>
    <row r="116" spans="1:36" ht="15">
      <c r="A116" s="13">
        <v>115</v>
      </c>
      <c r="AJ116" s="18"/>
    </row>
    <row r="117" spans="1:36" ht="15">
      <c r="A117" s="13">
        <v>116</v>
      </c>
      <c r="AJ117" s="18"/>
    </row>
    <row r="118" spans="1:36" ht="15">
      <c r="A118" s="13">
        <v>117</v>
      </c>
      <c r="AJ118" s="18"/>
    </row>
    <row r="119" spans="1:36" ht="15">
      <c r="A119" s="13">
        <v>118</v>
      </c>
      <c r="AJ119" s="18"/>
    </row>
    <row r="120" spans="1:36" ht="15">
      <c r="A120" s="13">
        <v>119</v>
      </c>
      <c r="AJ120" s="18"/>
    </row>
    <row r="121" spans="1:36" ht="15">
      <c r="A121" s="13">
        <v>120</v>
      </c>
      <c r="AJ121" s="18"/>
    </row>
    <row r="122" spans="1:36" ht="15">
      <c r="A122" s="13">
        <v>121</v>
      </c>
      <c r="AJ122" s="18"/>
    </row>
    <row r="123" spans="1:36" ht="15">
      <c r="A123" s="13">
        <v>122</v>
      </c>
      <c r="AA123" s="18"/>
      <c r="AJ123" s="18"/>
    </row>
    <row r="124" spans="1:36" ht="15">
      <c r="A124" s="13">
        <v>123</v>
      </c>
      <c r="AA124" s="25"/>
    </row>
    <row r="125" spans="1:36" ht="15">
      <c r="A125" s="13">
        <v>124</v>
      </c>
      <c r="AA125" s="25"/>
    </row>
    <row r="126" spans="1:36" ht="15">
      <c r="A126" s="13">
        <v>125</v>
      </c>
      <c r="AA126" s="25"/>
    </row>
    <row r="127" spans="1:36" ht="15">
      <c r="A127" s="13">
        <v>126</v>
      </c>
      <c r="AA127" s="25"/>
    </row>
    <row r="128" spans="1:36" ht="15">
      <c r="A128" s="13">
        <v>127</v>
      </c>
      <c r="AA128" s="25"/>
    </row>
    <row r="129" spans="1:27" ht="15">
      <c r="A129" s="13">
        <v>128</v>
      </c>
      <c r="AA129" s="25"/>
    </row>
    <row r="130" spans="1:27" ht="15">
      <c r="A130" s="13">
        <v>129</v>
      </c>
      <c r="AA130" s="25"/>
    </row>
    <row r="131" spans="1:27" ht="15">
      <c r="A131" s="13">
        <v>130</v>
      </c>
      <c r="AA131" s="25"/>
    </row>
    <row r="132" spans="1:27" ht="15">
      <c r="A132" s="13">
        <v>131</v>
      </c>
      <c r="AA132" s="25"/>
    </row>
    <row r="133" spans="1:27" ht="15">
      <c r="A133" s="13">
        <v>132</v>
      </c>
      <c r="AA133" s="25"/>
    </row>
    <row r="134" spans="1:27" ht="15">
      <c r="A134" s="13">
        <v>133</v>
      </c>
      <c r="AA134" s="25"/>
    </row>
    <row r="135" spans="1:27" ht="15">
      <c r="A135" s="13">
        <v>134</v>
      </c>
      <c r="AA135" s="25"/>
    </row>
    <row r="136" spans="1:27" ht="15">
      <c r="A136" s="13">
        <v>135</v>
      </c>
      <c r="AA136" s="25"/>
    </row>
    <row r="137" spans="1:27" ht="15">
      <c r="A137" s="13">
        <v>136</v>
      </c>
      <c r="AA137" s="25"/>
    </row>
    <row r="138" spans="1:27" ht="15">
      <c r="A138" s="13">
        <v>137</v>
      </c>
      <c r="AA138" s="25"/>
    </row>
    <row r="139" spans="1:27" ht="15">
      <c r="A139" s="13">
        <v>138</v>
      </c>
      <c r="AA139" s="25"/>
    </row>
    <row r="140" spans="1:27" ht="15">
      <c r="A140" s="13">
        <v>139</v>
      </c>
      <c r="AA140" s="25"/>
    </row>
    <row r="141" spans="1:27" ht="15">
      <c r="A141" s="13">
        <v>140</v>
      </c>
      <c r="AA141" s="25"/>
    </row>
    <row r="142" spans="1:27" ht="15">
      <c r="A142" s="13">
        <v>141</v>
      </c>
      <c r="AA142" s="25"/>
    </row>
    <row r="143" spans="1:27" ht="15">
      <c r="A143" s="13">
        <v>142</v>
      </c>
      <c r="AA143" s="25"/>
    </row>
    <row r="144" spans="1:27" ht="15">
      <c r="A144" s="13">
        <v>143</v>
      </c>
      <c r="AA144" s="25"/>
    </row>
    <row r="145" spans="1:27" ht="15">
      <c r="A145" s="13">
        <v>144</v>
      </c>
      <c r="AA145" s="25"/>
    </row>
    <row r="146" spans="1:27" ht="15">
      <c r="A146" s="13">
        <v>145</v>
      </c>
      <c r="AA146" s="25"/>
    </row>
    <row r="147" spans="1:27" ht="15">
      <c r="A147" s="13">
        <v>146</v>
      </c>
      <c r="AA147" s="25"/>
    </row>
    <row r="148" spans="1:27" ht="15">
      <c r="A148" s="13">
        <v>147</v>
      </c>
      <c r="Z148" s="13"/>
      <c r="AA148" s="25"/>
    </row>
    <row r="149" spans="1:27" ht="15">
      <c r="A149" s="13">
        <v>148</v>
      </c>
      <c r="AA149" s="25"/>
    </row>
    <row r="150" spans="1:27" ht="15">
      <c r="A150" s="13">
        <v>149</v>
      </c>
      <c r="AA150" s="25"/>
    </row>
    <row r="151" spans="1:27" ht="15">
      <c r="A151" s="13">
        <v>150</v>
      </c>
      <c r="AA151" s="25"/>
    </row>
    <row r="152" spans="1:27" ht="15">
      <c r="A152" s="13">
        <v>151</v>
      </c>
      <c r="AA152" s="25"/>
    </row>
    <row r="153" spans="1:27" ht="15">
      <c r="A153" s="13">
        <v>152</v>
      </c>
      <c r="AA153" s="25"/>
    </row>
    <row r="154" spans="1:27" ht="15">
      <c r="A154" s="13">
        <v>153</v>
      </c>
      <c r="AA154" s="25"/>
    </row>
    <row r="155" spans="1:27" ht="15">
      <c r="A155" s="13">
        <v>154</v>
      </c>
    </row>
    <row r="156" spans="1:27" ht="15">
      <c r="A156" s="13">
        <v>155</v>
      </c>
    </row>
    <row r="157" spans="1:27" ht="15">
      <c r="A157" s="13">
        <v>156</v>
      </c>
    </row>
    <row r="158" spans="1:27" ht="15">
      <c r="A158" s="13">
        <v>157</v>
      </c>
    </row>
    <row r="159" spans="1:27" ht="15">
      <c r="A159" s="13">
        <v>158</v>
      </c>
    </row>
    <row r="160" spans="1:27" ht="15">
      <c r="A160" s="13">
        <v>159</v>
      </c>
    </row>
    <row r="161" spans="1:1" ht="15">
      <c r="A161" s="13">
        <v>160</v>
      </c>
    </row>
    <row r="162" spans="1:1" ht="15">
      <c r="A162" s="13">
        <v>161</v>
      </c>
    </row>
    <row r="163" spans="1:1" ht="15">
      <c r="A163" s="13">
        <v>162</v>
      </c>
    </row>
    <row r="164" spans="1:1" ht="15">
      <c r="A164" s="13">
        <v>163</v>
      </c>
    </row>
    <row r="165" spans="1:1" ht="15">
      <c r="A165" s="13">
        <v>164</v>
      </c>
    </row>
    <row r="166" spans="1:1" ht="15">
      <c r="A166" s="13">
        <v>165</v>
      </c>
    </row>
    <row r="167" spans="1:1" ht="15">
      <c r="A167" s="13">
        <v>166</v>
      </c>
    </row>
    <row r="168" spans="1:1" ht="15">
      <c r="A168" s="13">
        <v>167</v>
      </c>
    </row>
    <row r="169" spans="1:1" ht="15">
      <c r="A169" s="13">
        <v>168</v>
      </c>
    </row>
    <row r="170" spans="1:1" ht="15">
      <c r="A170" s="13">
        <v>169</v>
      </c>
    </row>
    <row r="171" spans="1:1" ht="15">
      <c r="A171" s="13">
        <v>170</v>
      </c>
    </row>
    <row r="172" spans="1:1" ht="15">
      <c r="A172" s="13">
        <v>171</v>
      </c>
    </row>
    <row r="173" spans="1:1" ht="15">
      <c r="A173" s="13">
        <v>172</v>
      </c>
    </row>
    <row r="174" spans="1:1" ht="15">
      <c r="A174" s="13">
        <v>173</v>
      </c>
    </row>
    <row r="175" spans="1:1" ht="15">
      <c r="A175" s="13">
        <v>174</v>
      </c>
    </row>
    <row r="176" spans="1:1" ht="15">
      <c r="A176" s="13">
        <v>175</v>
      </c>
    </row>
    <row r="177" spans="1:1" ht="15">
      <c r="A177" s="13">
        <v>176</v>
      </c>
    </row>
    <row r="178" spans="1:1" ht="15">
      <c r="A178" s="13">
        <v>177</v>
      </c>
    </row>
    <row r="179" spans="1:1" ht="15">
      <c r="A179" s="13">
        <v>178</v>
      </c>
    </row>
    <row r="180" spans="1:1" ht="15">
      <c r="A180" s="13">
        <v>179</v>
      </c>
    </row>
    <row r="181" spans="1:1" ht="15">
      <c r="A181" s="13">
        <v>180</v>
      </c>
    </row>
    <row r="182" spans="1:1" ht="15">
      <c r="A182" s="13">
        <v>181</v>
      </c>
    </row>
    <row r="183" spans="1:1" ht="15">
      <c r="A183" s="13">
        <v>182</v>
      </c>
    </row>
    <row r="184" spans="1:1" ht="15">
      <c r="A184" s="13">
        <v>183</v>
      </c>
    </row>
    <row r="185" spans="1:1" ht="15">
      <c r="A185" s="13">
        <v>184</v>
      </c>
    </row>
    <row r="186" spans="1:1" ht="15">
      <c r="A186" s="13">
        <v>185</v>
      </c>
    </row>
    <row r="187" spans="1:1" ht="15">
      <c r="A187" s="13">
        <v>186</v>
      </c>
    </row>
    <row r="188" spans="1:1" ht="15">
      <c r="A188" s="13">
        <v>187</v>
      </c>
    </row>
    <row r="189" spans="1:1" ht="15">
      <c r="A189" s="13">
        <v>188</v>
      </c>
    </row>
    <row r="190" spans="1:1" ht="15">
      <c r="A190" s="13">
        <v>189</v>
      </c>
    </row>
    <row r="191" spans="1:1" ht="15">
      <c r="A191" s="13">
        <v>190</v>
      </c>
    </row>
    <row r="192" spans="1:1" ht="15">
      <c r="A192" s="13">
        <v>191</v>
      </c>
    </row>
    <row r="193" spans="1:1" ht="15">
      <c r="A193" s="13">
        <v>192</v>
      </c>
    </row>
    <row r="194" spans="1:1" ht="15">
      <c r="A194" s="13">
        <v>193</v>
      </c>
    </row>
    <row r="195" spans="1:1" ht="15">
      <c r="A195" s="13">
        <v>194</v>
      </c>
    </row>
    <row r="196" spans="1:1" ht="15">
      <c r="A196" s="13">
        <v>195</v>
      </c>
    </row>
    <row r="197" spans="1:1" ht="15">
      <c r="A197" s="13">
        <v>196</v>
      </c>
    </row>
    <row r="198" spans="1:1" ht="15">
      <c r="A198" s="13">
        <v>197</v>
      </c>
    </row>
    <row r="199" spans="1:1" ht="15">
      <c r="A199" s="13">
        <v>198</v>
      </c>
    </row>
    <row r="200" spans="1:1" ht="15">
      <c r="A200" s="13">
        <v>199</v>
      </c>
    </row>
    <row r="201" spans="1:1" ht="15">
      <c r="A201" s="13">
        <v>200</v>
      </c>
    </row>
    <row r="202" spans="1:1" ht="15">
      <c r="A202" s="13">
        <v>201</v>
      </c>
    </row>
    <row r="203" spans="1:1" ht="15">
      <c r="A203" s="13">
        <v>202</v>
      </c>
    </row>
    <row r="204" spans="1:1" ht="15">
      <c r="A204" s="13">
        <v>203</v>
      </c>
    </row>
    <row r="205" spans="1:1" ht="15">
      <c r="A205" s="13">
        <v>204</v>
      </c>
    </row>
    <row r="206" spans="1:1" ht="15">
      <c r="A206" s="13">
        <v>205</v>
      </c>
    </row>
    <row r="207" spans="1:1" ht="15">
      <c r="A207" s="13">
        <v>206</v>
      </c>
    </row>
    <row r="208" spans="1:1" ht="15">
      <c r="A208" s="13">
        <v>207</v>
      </c>
    </row>
    <row r="209" spans="1:1" ht="15">
      <c r="A209" s="13">
        <v>208</v>
      </c>
    </row>
    <row r="210" spans="1:1" ht="15">
      <c r="A210" s="13">
        <v>209</v>
      </c>
    </row>
    <row r="211" spans="1:1" ht="15">
      <c r="A211" s="13">
        <v>210</v>
      </c>
    </row>
    <row r="212" spans="1:1" ht="15">
      <c r="A212" s="13">
        <v>211</v>
      </c>
    </row>
    <row r="213" spans="1:1" ht="15">
      <c r="A213" s="13">
        <v>212</v>
      </c>
    </row>
    <row r="214" spans="1:1" ht="15">
      <c r="A214" s="13">
        <v>213</v>
      </c>
    </row>
    <row r="215" spans="1:1" ht="15">
      <c r="A215" s="13">
        <v>214</v>
      </c>
    </row>
    <row r="216" spans="1:1" ht="15">
      <c r="A216" s="13">
        <v>215</v>
      </c>
    </row>
    <row r="217" spans="1:1" ht="15">
      <c r="A217" s="13">
        <v>216</v>
      </c>
    </row>
    <row r="218" spans="1:1" ht="15">
      <c r="A218" s="13">
        <v>217</v>
      </c>
    </row>
    <row r="219" spans="1:1" ht="15">
      <c r="A219" s="13">
        <v>218</v>
      </c>
    </row>
    <row r="220" spans="1:1" ht="15">
      <c r="A220" s="13">
        <v>219</v>
      </c>
    </row>
    <row r="221" spans="1:1" ht="15">
      <c r="A221" s="13">
        <v>220</v>
      </c>
    </row>
    <row r="222" spans="1:1" ht="15">
      <c r="A222" s="13">
        <v>221</v>
      </c>
    </row>
    <row r="223" spans="1:1" ht="15">
      <c r="A223" s="13">
        <v>222</v>
      </c>
    </row>
    <row r="224" spans="1:1" ht="15">
      <c r="A224" s="13">
        <v>223</v>
      </c>
    </row>
    <row r="225" spans="1:1" ht="15">
      <c r="A225" s="13">
        <v>224</v>
      </c>
    </row>
    <row r="226" spans="1:1" ht="15">
      <c r="A226" s="13">
        <v>225</v>
      </c>
    </row>
    <row r="227" spans="1:1" ht="15">
      <c r="A227" s="13">
        <v>226</v>
      </c>
    </row>
    <row r="228" spans="1:1" ht="15">
      <c r="A228" s="13">
        <v>227</v>
      </c>
    </row>
    <row r="229" spans="1:1" ht="15">
      <c r="A229" s="13">
        <v>228</v>
      </c>
    </row>
    <row r="230" spans="1:1" ht="15">
      <c r="A230" s="13">
        <v>229</v>
      </c>
    </row>
    <row r="231" spans="1:1" ht="15">
      <c r="A231" s="13">
        <v>230</v>
      </c>
    </row>
    <row r="232" spans="1:1" ht="15">
      <c r="A232" s="13">
        <v>231</v>
      </c>
    </row>
    <row r="233" spans="1:1" ht="15">
      <c r="A233" s="13">
        <v>232</v>
      </c>
    </row>
    <row r="234" spans="1:1" ht="15">
      <c r="A234" s="13">
        <v>233</v>
      </c>
    </row>
    <row r="235" spans="1:1" ht="15">
      <c r="A235" s="13">
        <v>234</v>
      </c>
    </row>
    <row r="236" spans="1:1" ht="15">
      <c r="A236" s="13">
        <v>235</v>
      </c>
    </row>
    <row r="237" spans="1:1" ht="15">
      <c r="A237" s="13">
        <v>236</v>
      </c>
    </row>
    <row r="238" spans="1:1" ht="15">
      <c r="A238" s="13">
        <v>237</v>
      </c>
    </row>
    <row r="239" spans="1:1" ht="15">
      <c r="A239" s="13">
        <v>238</v>
      </c>
    </row>
    <row r="240" spans="1:1" ht="15">
      <c r="A240" s="13">
        <v>239</v>
      </c>
    </row>
    <row r="241" spans="1:1" ht="15">
      <c r="A241" s="13">
        <v>240</v>
      </c>
    </row>
    <row r="242" spans="1:1" ht="15">
      <c r="A242" s="13">
        <v>241</v>
      </c>
    </row>
    <row r="243" spans="1:1" ht="15">
      <c r="A243" s="13">
        <v>242</v>
      </c>
    </row>
    <row r="244" spans="1:1" ht="15">
      <c r="A244" s="13">
        <v>243</v>
      </c>
    </row>
    <row r="245" spans="1:1" ht="15">
      <c r="A245" s="13">
        <v>244</v>
      </c>
    </row>
    <row r="246" spans="1:1" ht="15">
      <c r="A246" s="13">
        <v>245</v>
      </c>
    </row>
    <row r="247" spans="1:1" ht="15">
      <c r="A247" s="13">
        <v>246</v>
      </c>
    </row>
    <row r="248" spans="1:1" ht="15">
      <c r="A248" s="13">
        <v>247</v>
      </c>
    </row>
    <row r="249" spans="1:1" ht="15">
      <c r="A249" s="13">
        <v>248</v>
      </c>
    </row>
    <row r="250" spans="1:1" ht="15">
      <c r="A250" s="13">
        <v>249</v>
      </c>
    </row>
    <row r="251" spans="1:1" ht="15">
      <c r="A251" s="13">
        <v>250</v>
      </c>
    </row>
    <row r="252" spans="1:1" ht="15">
      <c r="A252" s="13">
        <v>251</v>
      </c>
    </row>
    <row r="253" spans="1:1" ht="15">
      <c r="A253" s="13">
        <v>252</v>
      </c>
    </row>
    <row r="254" spans="1:1" ht="15">
      <c r="A254" s="13">
        <v>253</v>
      </c>
    </row>
    <row r="255" spans="1:1" ht="15">
      <c r="A255" s="13">
        <v>254</v>
      </c>
    </row>
    <row r="256" spans="1:1" ht="15">
      <c r="A256" s="13">
        <v>255</v>
      </c>
    </row>
    <row r="257" spans="1:1" ht="15">
      <c r="A257" s="13">
        <v>256</v>
      </c>
    </row>
    <row r="258" spans="1:1" ht="15">
      <c r="A258" s="13">
        <v>257</v>
      </c>
    </row>
    <row r="259" spans="1:1" ht="15">
      <c r="A259" s="13">
        <v>258</v>
      </c>
    </row>
    <row r="260" spans="1:1" ht="15">
      <c r="A260" s="13">
        <v>259</v>
      </c>
    </row>
    <row r="261" spans="1:1" ht="15">
      <c r="A261" s="13">
        <v>260</v>
      </c>
    </row>
    <row r="262" spans="1:1" ht="15">
      <c r="A262" s="13">
        <v>261</v>
      </c>
    </row>
    <row r="263" spans="1:1" ht="15">
      <c r="A263" s="13">
        <v>262</v>
      </c>
    </row>
    <row r="264" spans="1:1" ht="15">
      <c r="A264" s="13">
        <v>263</v>
      </c>
    </row>
    <row r="265" spans="1:1" ht="15">
      <c r="A265" s="13">
        <v>264</v>
      </c>
    </row>
    <row r="266" spans="1:1" ht="15">
      <c r="A266" s="13">
        <v>265</v>
      </c>
    </row>
    <row r="267" spans="1:1" ht="15">
      <c r="A267" s="13">
        <v>266</v>
      </c>
    </row>
    <row r="268" spans="1:1" ht="15">
      <c r="A268" s="13">
        <v>267</v>
      </c>
    </row>
    <row r="269" spans="1:1" ht="15">
      <c r="A269" s="13">
        <v>268</v>
      </c>
    </row>
    <row r="270" spans="1:1" ht="15">
      <c r="A270" s="13">
        <v>269</v>
      </c>
    </row>
    <row r="271" spans="1:1" ht="15">
      <c r="A271" s="13">
        <v>270</v>
      </c>
    </row>
    <row r="272" spans="1:1" ht="15">
      <c r="A272" s="13">
        <v>271</v>
      </c>
    </row>
    <row r="273" spans="1:1" ht="15">
      <c r="A273" s="13">
        <v>272</v>
      </c>
    </row>
    <row r="274" spans="1:1" ht="15">
      <c r="A274" s="13">
        <v>273</v>
      </c>
    </row>
    <row r="275" spans="1:1" ht="15">
      <c r="A275" s="13">
        <v>274</v>
      </c>
    </row>
    <row r="276" spans="1:1" ht="15">
      <c r="A276" s="13">
        <v>275</v>
      </c>
    </row>
    <row r="277" spans="1:1" ht="15">
      <c r="A277" s="13">
        <v>276</v>
      </c>
    </row>
    <row r="278" spans="1:1" ht="15">
      <c r="A278" s="13">
        <v>277</v>
      </c>
    </row>
    <row r="279" spans="1:1" ht="15">
      <c r="A279" s="13">
        <v>278</v>
      </c>
    </row>
    <row r="280" spans="1:1" ht="15">
      <c r="A280" s="13">
        <v>279</v>
      </c>
    </row>
    <row r="281" spans="1:1" ht="15">
      <c r="A281" s="13">
        <v>280</v>
      </c>
    </row>
    <row r="282" spans="1:1" ht="15">
      <c r="A282" s="13">
        <v>281</v>
      </c>
    </row>
    <row r="283" spans="1:1" ht="15">
      <c r="A283" s="13">
        <v>282</v>
      </c>
    </row>
    <row r="284" spans="1:1" ht="15">
      <c r="A284" s="13">
        <v>283</v>
      </c>
    </row>
    <row r="285" spans="1:1" ht="15">
      <c r="A285" s="13">
        <v>284</v>
      </c>
    </row>
    <row r="286" spans="1:1" ht="15">
      <c r="A286" s="13">
        <v>285</v>
      </c>
    </row>
    <row r="287" spans="1:1" ht="15">
      <c r="A287" s="13">
        <v>286</v>
      </c>
    </row>
    <row r="288" spans="1:1" ht="15">
      <c r="A288" s="13">
        <v>287</v>
      </c>
    </row>
    <row r="289" spans="1:1" ht="15">
      <c r="A289" s="13">
        <v>288</v>
      </c>
    </row>
    <row r="290" spans="1:1" ht="15">
      <c r="A290" s="13">
        <v>289</v>
      </c>
    </row>
    <row r="291" spans="1:1" ht="15">
      <c r="A291" s="13">
        <v>290</v>
      </c>
    </row>
    <row r="292" spans="1:1" ht="15">
      <c r="A292" s="13">
        <v>291</v>
      </c>
    </row>
    <row r="293" spans="1:1" ht="15">
      <c r="A293" s="13">
        <v>292</v>
      </c>
    </row>
    <row r="294" spans="1:1" ht="15">
      <c r="A294" s="13">
        <v>293</v>
      </c>
    </row>
    <row r="295" spans="1:1" ht="15">
      <c r="A295" s="13">
        <v>294</v>
      </c>
    </row>
    <row r="296" spans="1:1" ht="15">
      <c r="A296" s="13">
        <v>295</v>
      </c>
    </row>
    <row r="297" spans="1:1" ht="15">
      <c r="A297" s="13">
        <v>296</v>
      </c>
    </row>
    <row r="298" spans="1:1" ht="15">
      <c r="A298" s="13">
        <v>297</v>
      </c>
    </row>
    <row r="299" spans="1:1" ht="15">
      <c r="A299" s="13">
        <v>298</v>
      </c>
    </row>
    <row r="300" spans="1:1" ht="15">
      <c r="A300" s="13">
        <v>299</v>
      </c>
    </row>
    <row r="301" spans="1:1" ht="15">
      <c r="A301" s="13">
        <v>300</v>
      </c>
    </row>
    <row r="302" spans="1:1" ht="15">
      <c r="A302" s="13">
        <v>301</v>
      </c>
    </row>
    <row r="303" spans="1:1" ht="15">
      <c r="A303" s="13">
        <v>302</v>
      </c>
    </row>
    <row r="304" spans="1:1" ht="15">
      <c r="A304" s="13">
        <v>303</v>
      </c>
    </row>
    <row r="305" spans="1:1" ht="15">
      <c r="A305" s="13">
        <v>304</v>
      </c>
    </row>
    <row r="306" spans="1:1" ht="15">
      <c r="A306" s="13">
        <v>305</v>
      </c>
    </row>
    <row r="307" spans="1:1" ht="15">
      <c r="A307" s="13">
        <v>306</v>
      </c>
    </row>
    <row r="308" spans="1:1" ht="15">
      <c r="A308" s="13">
        <v>307</v>
      </c>
    </row>
    <row r="309" spans="1:1" ht="15">
      <c r="A309" s="13">
        <v>308</v>
      </c>
    </row>
    <row r="310" spans="1:1" ht="15">
      <c r="A310" s="13">
        <v>309</v>
      </c>
    </row>
    <row r="311" spans="1:1" ht="15">
      <c r="A311" s="13">
        <v>310</v>
      </c>
    </row>
    <row r="312" spans="1:1" ht="15">
      <c r="A312" s="13">
        <v>311</v>
      </c>
    </row>
    <row r="313" spans="1:1" ht="15">
      <c r="A313" s="13">
        <v>312</v>
      </c>
    </row>
    <row r="314" spans="1:1" ht="15">
      <c r="A314" s="13">
        <v>313</v>
      </c>
    </row>
    <row r="315" spans="1:1" ht="15">
      <c r="A315" s="13">
        <v>314</v>
      </c>
    </row>
    <row r="316" spans="1:1" ht="15">
      <c r="A316" s="13">
        <v>315</v>
      </c>
    </row>
    <row r="317" spans="1:1" ht="15">
      <c r="A317" s="13">
        <v>316</v>
      </c>
    </row>
    <row r="318" spans="1:1" ht="15">
      <c r="A318" s="13">
        <v>317</v>
      </c>
    </row>
    <row r="319" spans="1:1" ht="15">
      <c r="A319" s="13">
        <v>318</v>
      </c>
    </row>
    <row r="320" spans="1:1" ht="15">
      <c r="A320" s="13">
        <v>319</v>
      </c>
    </row>
    <row r="321" spans="1:1" ht="15">
      <c r="A321" s="13">
        <v>320</v>
      </c>
    </row>
    <row r="322" spans="1:1" ht="15">
      <c r="A322" s="13">
        <v>321</v>
      </c>
    </row>
    <row r="323" spans="1:1" ht="15">
      <c r="A323" s="13">
        <v>322</v>
      </c>
    </row>
    <row r="324" spans="1:1" ht="15">
      <c r="A324" s="13">
        <v>323</v>
      </c>
    </row>
    <row r="325" spans="1:1" ht="15">
      <c r="A325" s="13">
        <v>324</v>
      </c>
    </row>
    <row r="326" spans="1:1" ht="15">
      <c r="A326" s="13">
        <v>325</v>
      </c>
    </row>
    <row r="327" spans="1:1" ht="15">
      <c r="A327" s="13">
        <v>326</v>
      </c>
    </row>
    <row r="328" spans="1:1" ht="15">
      <c r="A328" s="13">
        <v>327</v>
      </c>
    </row>
    <row r="329" spans="1:1" ht="15">
      <c r="A329" s="13">
        <v>328</v>
      </c>
    </row>
    <row r="330" spans="1:1" ht="15">
      <c r="A330" s="13">
        <v>329</v>
      </c>
    </row>
    <row r="331" spans="1:1" ht="15">
      <c r="A331" s="13">
        <v>330</v>
      </c>
    </row>
    <row r="332" spans="1:1" ht="15">
      <c r="A332" s="13">
        <v>331</v>
      </c>
    </row>
    <row r="333" spans="1:1" ht="15">
      <c r="A333" s="13">
        <v>332</v>
      </c>
    </row>
    <row r="334" spans="1:1" ht="15">
      <c r="A334" s="13">
        <v>333</v>
      </c>
    </row>
    <row r="335" spans="1:1" ht="15">
      <c r="A335" s="13">
        <v>334</v>
      </c>
    </row>
    <row r="336" spans="1:1" ht="15">
      <c r="A336" s="13">
        <v>335</v>
      </c>
    </row>
    <row r="337" spans="1:1" ht="15">
      <c r="A337" s="13">
        <v>336</v>
      </c>
    </row>
    <row r="338" spans="1:1" ht="15">
      <c r="A338" s="13">
        <v>337</v>
      </c>
    </row>
    <row r="339" spans="1:1" ht="15">
      <c r="A339" s="13">
        <v>338</v>
      </c>
    </row>
    <row r="340" spans="1:1" ht="15">
      <c r="A340" s="13">
        <v>339</v>
      </c>
    </row>
    <row r="341" spans="1:1" ht="15">
      <c r="A341" s="13">
        <v>340</v>
      </c>
    </row>
    <row r="342" spans="1:1" ht="15">
      <c r="A342" s="13">
        <v>341</v>
      </c>
    </row>
    <row r="343" spans="1:1" ht="15">
      <c r="A343" s="13">
        <v>342</v>
      </c>
    </row>
    <row r="344" spans="1:1" ht="15">
      <c r="A344" s="13">
        <v>343</v>
      </c>
    </row>
    <row r="345" spans="1:1" ht="15">
      <c r="A345" s="13">
        <v>344</v>
      </c>
    </row>
    <row r="346" spans="1:1" ht="15">
      <c r="A346" s="13">
        <v>345</v>
      </c>
    </row>
    <row r="347" spans="1:1" ht="15">
      <c r="A347" s="13">
        <v>346</v>
      </c>
    </row>
    <row r="348" spans="1:1" ht="15">
      <c r="A348" s="13">
        <v>347</v>
      </c>
    </row>
    <row r="349" spans="1:1" ht="15">
      <c r="A349" s="13">
        <v>348</v>
      </c>
    </row>
    <row r="350" spans="1:1" ht="15">
      <c r="A350" s="13">
        <v>349</v>
      </c>
    </row>
    <row r="351" spans="1:1" ht="15">
      <c r="A351" s="13">
        <v>350</v>
      </c>
    </row>
    <row r="352" spans="1:1" ht="15">
      <c r="A352" s="13">
        <v>351</v>
      </c>
    </row>
    <row r="353" spans="1:1" ht="15">
      <c r="A353" s="13">
        <v>352</v>
      </c>
    </row>
    <row r="354" spans="1:1" ht="15">
      <c r="A354" s="13">
        <v>353</v>
      </c>
    </row>
    <row r="355" spans="1:1" ht="15">
      <c r="A355" s="13">
        <v>354</v>
      </c>
    </row>
    <row r="356" spans="1:1" ht="15">
      <c r="A356" s="13">
        <v>355</v>
      </c>
    </row>
    <row r="357" spans="1:1" ht="15">
      <c r="A357" s="13">
        <v>356</v>
      </c>
    </row>
    <row r="358" spans="1:1" ht="15">
      <c r="A358" s="13">
        <v>357</v>
      </c>
    </row>
    <row r="359" spans="1:1" ht="15">
      <c r="A359" s="13">
        <v>358</v>
      </c>
    </row>
    <row r="360" spans="1:1" ht="15">
      <c r="A360" s="13">
        <v>359</v>
      </c>
    </row>
    <row r="361" spans="1:1" ht="15">
      <c r="A361" s="13">
        <v>360</v>
      </c>
    </row>
    <row r="362" spans="1:1" ht="15">
      <c r="A362" s="13">
        <v>361</v>
      </c>
    </row>
    <row r="363" spans="1:1" ht="15">
      <c r="A363" s="13">
        <v>362</v>
      </c>
    </row>
    <row r="364" spans="1:1" ht="15">
      <c r="A364" s="13">
        <v>363</v>
      </c>
    </row>
    <row r="365" spans="1:1" ht="15">
      <c r="A365" s="13">
        <v>364</v>
      </c>
    </row>
    <row r="366" spans="1:1" ht="15">
      <c r="A366" s="13">
        <v>365</v>
      </c>
    </row>
    <row r="367" spans="1:1" ht="15">
      <c r="A367" s="13">
        <v>366</v>
      </c>
    </row>
    <row r="368" spans="1:1" ht="15">
      <c r="A368" s="13">
        <v>367</v>
      </c>
    </row>
    <row r="369" spans="1:1" ht="15">
      <c r="A369" s="13">
        <v>368</v>
      </c>
    </row>
    <row r="370" spans="1:1" ht="15">
      <c r="A370" s="13">
        <v>369</v>
      </c>
    </row>
    <row r="371" spans="1:1" ht="15">
      <c r="A371" s="13">
        <v>370</v>
      </c>
    </row>
    <row r="372" spans="1:1" ht="15">
      <c r="A372" s="13">
        <v>371</v>
      </c>
    </row>
    <row r="373" spans="1:1" ht="15">
      <c r="A373" s="13">
        <v>372</v>
      </c>
    </row>
    <row r="374" spans="1:1" ht="15">
      <c r="A374" s="13">
        <v>373</v>
      </c>
    </row>
    <row r="375" spans="1:1" ht="15">
      <c r="A375" s="13">
        <v>374</v>
      </c>
    </row>
    <row r="376" spans="1:1" ht="15">
      <c r="A376" s="13">
        <v>375</v>
      </c>
    </row>
    <row r="377" spans="1:1" ht="15">
      <c r="A377" s="13">
        <v>376</v>
      </c>
    </row>
    <row r="378" spans="1:1" ht="15">
      <c r="A378" s="13">
        <v>377</v>
      </c>
    </row>
    <row r="379" spans="1:1" ht="15">
      <c r="A379" s="13">
        <v>378</v>
      </c>
    </row>
    <row r="380" spans="1:1" ht="15">
      <c r="A380" s="13">
        <v>379</v>
      </c>
    </row>
    <row r="381" spans="1:1" ht="15">
      <c r="A381" s="13">
        <v>380</v>
      </c>
    </row>
    <row r="382" spans="1:1" ht="15">
      <c r="A382" s="13">
        <v>381</v>
      </c>
    </row>
    <row r="383" spans="1:1" ht="15">
      <c r="A383" s="13">
        <v>382</v>
      </c>
    </row>
    <row r="384" spans="1:1" ht="15">
      <c r="A384" s="13">
        <v>383</v>
      </c>
    </row>
    <row r="385" spans="1:1" ht="15">
      <c r="A385" s="13">
        <v>384</v>
      </c>
    </row>
    <row r="386" spans="1:1" ht="15">
      <c r="A386" s="13">
        <v>385</v>
      </c>
    </row>
    <row r="387" spans="1:1" ht="15">
      <c r="A387" s="13">
        <v>386</v>
      </c>
    </row>
    <row r="388" spans="1:1" ht="15">
      <c r="A388" s="13">
        <v>387</v>
      </c>
    </row>
    <row r="389" spans="1:1" ht="15">
      <c r="A389" s="13">
        <v>388</v>
      </c>
    </row>
    <row r="390" spans="1:1" ht="15">
      <c r="A390" s="13">
        <v>389</v>
      </c>
    </row>
    <row r="391" spans="1:1" ht="15">
      <c r="A391" s="13">
        <v>390</v>
      </c>
    </row>
    <row r="392" spans="1:1" ht="15">
      <c r="A392" s="13">
        <v>391</v>
      </c>
    </row>
    <row r="393" spans="1:1" ht="15">
      <c r="A393" s="13">
        <v>392</v>
      </c>
    </row>
    <row r="394" spans="1:1" ht="15">
      <c r="A394" s="13">
        <v>393</v>
      </c>
    </row>
    <row r="395" spans="1:1" ht="15">
      <c r="A395" s="13">
        <v>394</v>
      </c>
    </row>
    <row r="396" spans="1:1" ht="15">
      <c r="A396" s="13">
        <v>395</v>
      </c>
    </row>
    <row r="397" spans="1:1" ht="15">
      <c r="A397" s="13">
        <v>396</v>
      </c>
    </row>
    <row r="398" spans="1:1" ht="15">
      <c r="A398" s="13">
        <v>397</v>
      </c>
    </row>
    <row r="399" spans="1:1" ht="15">
      <c r="A399" s="13">
        <v>398</v>
      </c>
    </row>
    <row r="400" spans="1:1" ht="15">
      <c r="A400" s="13">
        <v>399</v>
      </c>
    </row>
    <row r="401" spans="1:1" ht="15">
      <c r="A401" s="13">
        <v>400</v>
      </c>
    </row>
    <row r="402" spans="1:1" ht="15">
      <c r="A402" s="13">
        <v>401</v>
      </c>
    </row>
    <row r="403" spans="1:1" ht="15">
      <c r="A403" s="13">
        <v>402</v>
      </c>
    </row>
    <row r="404" spans="1:1" ht="15">
      <c r="A404" s="13">
        <v>403</v>
      </c>
    </row>
    <row r="405" spans="1:1" ht="15">
      <c r="A405" s="13">
        <v>404</v>
      </c>
    </row>
    <row r="406" spans="1:1" ht="15">
      <c r="A406" s="13">
        <v>405</v>
      </c>
    </row>
    <row r="407" spans="1:1" ht="15">
      <c r="A407" s="13">
        <v>406</v>
      </c>
    </row>
    <row r="408" spans="1:1" ht="15">
      <c r="A408" s="13">
        <v>407</v>
      </c>
    </row>
    <row r="409" spans="1:1" ht="15">
      <c r="A409" s="13">
        <v>408</v>
      </c>
    </row>
    <row r="410" spans="1:1" ht="15">
      <c r="A410" s="13">
        <v>409</v>
      </c>
    </row>
    <row r="411" spans="1:1" ht="15">
      <c r="A411" s="13">
        <v>410</v>
      </c>
    </row>
    <row r="412" spans="1:1" ht="15">
      <c r="A412" s="13">
        <v>411</v>
      </c>
    </row>
    <row r="413" spans="1:1" ht="15">
      <c r="A413" s="13">
        <v>412</v>
      </c>
    </row>
    <row r="414" spans="1:1" ht="15">
      <c r="A414" s="13">
        <v>413</v>
      </c>
    </row>
    <row r="415" spans="1:1" ht="15">
      <c r="A415" s="13">
        <v>414</v>
      </c>
    </row>
    <row r="416" spans="1:1" ht="15">
      <c r="A416" s="13">
        <v>415</v>
      </c>
    </row>
    <row r="417" spans="1:1" ht="15">
      <c r="A417" s="13">
        <v>416</v>
      </c>
    </row>
    <row r="418" spans="1:1" ht="15">
      <c r="A418" s="13">
        <v>417</v>
      </c>
    </row>
    <row r="419" spans="1:1" ht="15">
      <c r="A419" s="13">
        <v>418</v>
      </c>
    </row>
    <row r="420" spans="1:1" ht="15">
      <c r="A420" s="13">
        <v>419</v>
      </c>
    </row>
    <row r="421" spans="1:1" ht="15">
      <c r="A421" s="13">
        <v>420</v>
      </c>
    </row>
    <row r="422" spans="1:1" ht="15">
      <c r="A422" s="13">
        <v>421</v>
      </c>
    </row>
    <row r="423" spans="1:1" ht="15">
      <c r="A423" s="13">
        <v>422</v>
      </c>
    </row>
    <row r="424" spans="1:1" ht="15">
      <c r="A424" s="13">
        <v>423</v>
      </c>
    </row>
    <row r="425" spans="1:1" ht="15">
      <c r="A425" s="13">
        <v>424</v>
      </c>
    </row>
    <row r="426" spans="1:1" ht="15">
      <c r="A426" s="13">
        <v>425</v>
      </c>
    </row>
    <row r="427" spans="1:1" ht="15">
      <c r="A427" s="13">
        <v>426</v>
      </c>
    </row>
    <row r="428" spans="1:1" ht="15">
      <c r="A428" s="13">
        <v>427</v>
      </c>
    </row>
    <row r="429" spans="1:1" ht="15">
      <c r="A429" s="13">
        <v>428</v>
      </c>
    </row>
    <row r="430" spans="1:1" ht="15">
      <c r="A430" s="13">
        <v>429</v>
      </c>
    </row>
    <row r="431" spans="1:1" ht="15">
      <c r="A431" s="13">
        <v>430</v>
      </c>
    </row>
    <row r="432" spans="1:1" ht="15">
      <c r="A432" s="13">
        <v>431</v>
      </c>
    </row>
    <row r="433" spans="1:1" ht="15">
      <c r="A433" s="13">
        <v>432</v>
      </c>
    </row>
    <row r="434" spans="1:1" ht="15">
      <c r="A434" s="13">
        <v>433</v>
      </c>
    </row>
    <row r="435" spans="1:1" ht="15">
      <c r="A435" s="13">
        <v>434</v>
      </c>
    </row>
    <row r="436" spans="1:1" ht="15">
      <c r="A436" s="13">
        <v>435</v>
      </c>
    </row>
    <row r="437" spans="1:1" ht="15">
      <c r="A437" s="13">
        <v>436</v>
      </c>
    </row>
    <row r="438" spans="1:1" ht="15">
      <c r="A438" s="13">
        <v>437</v>
      </c>
    </row>
    <row r="439" spans="1:1" ht="15">
      <c r="A439" s="13">
        <v>438</v>
      </c>
    </row>
    <row r="440" spans="1:1" ht="15">
      <c r="A440" s="13">
        <v>439</v>
      </c>
    </row>
    <row r="441" spans="1:1" ht="15">
      <c r="A441" s="13">
        <v>440</v>
      </c>
    </row>
    <row r="442" spans="1:1" ht="15">
      <c r="A442" s="13">
        <v>441</v>
      </c>
    </row>
    <row r="443" spans="1:1" ht="15">
      <c r="A443" s="13">
        <v>442</v>
      </c>
    </row>
    <row r="444" spans="1:1" ht="15">
      <c r="A444" s="13">
        <v>443</v>
      </c>
    </row>
    <row r="445" spans="1:1" ht="15">
      <c r="A445" s="13">
        <v>444</v>
      </c>
    </row>
    <row r="446" spans="1:1" ht="15">
      <c r="A446" s="13">
        <v>445</v>
      </c>
    </row>
    <row r="447" spans="1:1" ht="15">
      <c r="A447" s="13">
        <v>446</v>
      </c>
    </row>
    <row r="448" spans="1:1" ht="15">
      <c r="A448" s="13">
        <v>447</v>
      </c>
    </row>
    <row r="449" spans="1:1" ht="15">
      <c r="A449" s="13">
        <v>448</v>
      </c>
    </row>
    <row r="450" spans="1:1" ht="15">
      <c r="A450" s="13">
        <v>449</v>
      </c>
    </row>
    <row r="451" spans="1:1" ht="15">
      <c r="A451" s="13">
        <v>450</v>
      </c>
    </row>
    <row r="452" spans="1:1" ht="15">
      <c r="A452" s="13">
        <v>451</v>
      </c>
    </row>
    <row r="453" spans="1:1" ht="15">
      <c r="A453" s="13">
        <v>452</v>
      </c>
    </row>
    <row r="454" spans="1:1" ht="15">
      <c r="A454" s="13">
        <v>453</v>
      </c>
    </row>
    <row r="455" spans="1:1" ht="15">
      <c r="A455" s="13">
        <v>454</v>
      </c>
    </row>
    <row r="456" spans="1:1" ht="15">
      <c r="A456" s="13">
        <v>455</v>
      </c>
    </row>
    <row r="457" spans="1:1" ht="15">
      <c r="A457" s="13">
        <v>456</v>
      </c>
    </row>
    <row r="458" spans="1:1" ht="15">
      <c r="A458" s="13">
        <v>457</v>
      </c>
    </row>
    <row r="459" spans="1:1" ht="15">
      <c r="A459" s="13">
        <v>458</v>
      </c>
    </row>
    <row r="460" spans="1:1" ht="15">
      <c r="A460" s="13">
        <v>459</v>
      </c>
    </row>
    <row r="461" spans="1:1" ht="15">
      <c r="A461" s="13">
        <v>460</v>
      </c>
    </row>
    <row r="462" spans="1:1" ht="15">
      <c r="A462" s="13">
        <v>461</v>
      </c>
    </row>
    <row r="463" spans="1:1" ht="15">
      <c r="A463" s="13">
        <v>462</v>
      </c>
    </row>
    <row r="464" spans="1:1" ht="15">
      <c r="A464" s="13">
        <v>463</v>
      </c>
    </row>
    <row r="465" spans="1:1" ht="15">
      <c r="A465" s="13">
        <v>464</v>
      </c>
    </row>
    <row r="466" spans="1:1" ht="15">
      <c r="A466" s="13">
        <v>465</v>
      </c>
    </row>
    <row r="467" spans="1:1" ht="15">
      <c r="A467" s="13">
        <v>466</v>
      </c>
    </row>
    <row r="468" spans="1:1" ht="15">
      <c r="A468" s="13">
        <v>467</v>
      </c>
    </row>
    <row r="469" spans="1:1" ht="15">
      <c r="A469" s="13">
        <v>468</v>
      </c>
    </row>
    <row r="470" spans="1:1" ht="15">
      <c r="A470" s="13">
        <v>469</v>
      </c>
    </row>
    <row r="471" spans="1:1" ht="15">
      <c r="A471" s="13">
        <v>470</v>
      </c>
    </row>
    <row r="472" spans="1:1" ht="15">
      <c r="A472" s="13">
        <v>471</v>
      </c>
    </row>
    <row r="473" spans="1:1" ht="15">
      <c r="A473" s="13">
        <v>472</v>
      </c>
    </row>
    <row r="474" spans="1:1" ht="15">
      <c r="A474" s="13">
        <v>473</v>
      </c>
    </row>
    <row r="475" spans="1:1" ht="15">
      <c r="A475" s="13">
        <v>474</v>
      </c>
    </row>
    <row r="476" spans="1:1" ht="15">
      <c r="A476" s="13">
        <v>475</v>
      </c>
    </row>
    <row r="477" spans="1:1" ht="15">
      <c r="A477" s="13">
        <v>476</v>
      </c>
    </row>
    <row r="478" spans="1:1" ht="15">
      <c r="A478" s="13">
        <v>477</v>
      </c>
    </row>
    <row r="479" spans="1:1" ht="15">
      <c r="A479" s="13">
        <v>478</v>
      </c>
    </row>
    <row r="480" spans="1:1" ht="15">
      <c r="A480" s="13">
        <v>479</v>
      </c>
    </row>
    <row r="481" spans="1:1" ht="15">
      <c r="A481" s="13">
        <v>480</v>
      </c>
    </row>
    <row r="482" spans="1:1" ht="15">
      <c r="A482" s="13">
        <v>481</v>
      </c>
    </row>
    <row r="483" spans="1:1" ht="15">
      <c r="A483" s="13">
        <v>482</v>
      </c>
    </row>
    <row r="484" spans="1:1" ht="15">
      <c r="A484" s="13">
        <v>483</v>
      </c>
    </row>
    <row r="485" spans="1:1" ht="15">
      <c r="A485" s="13">
        <v>484</v>
      </c>
    </row>
    <row r="486" spans="1:1" ht="15">
      <c r="A486" s="13">
        <v>485</v>
      </c>
    </row>
    <row r="487" spans="1:1" ht="15">
      <c r="A487" s="13">
        <v>486</v>
      </c>
    </row>
    <row r="488" spans="1:1" ht="15">
      <c r="A488" s="13">
        <v>487</v>
      </c>
    </row>
    <row r="489" spans="1:1" ht="15">
      <c r="A489" s="13">
        <v>488</v>
      </c>
    </row>
    <row r="490" spans="1:1" ht="15">
      <c r="A490" s="13">
        <v>489</v>
      </c>
    </row>
    <row r="491" spans="1:1" ht="15">
      <c r="A491" s="13">
        <v>490</v>
      </c>
    </row>
    <row r="492" spans="1:1" ht="15">
      <c r="A492" s="13">
        <v>491</v>
      </c>
    </row>
    <row r="493" spans="1:1" ht="15">
      <c r="A493" s="13">
        <v>492</v>
      </c>
    </row>
    <row r="494" spans="1:1" ht="15">
      <c r="A494" s="13">
        <v>493</v>
      </c>
    </row>
    <row r="495" spans="1:1" ht="15">
      <c r="A495" s="13">
        <v>494</v>
      </c>
    </row>
    <row r="496" spans="1:1" ht="15">
      <c r="A496" s="13">
        <v>495</v>
      </c>
    </row>
    <row r="497" spans="1:1" ht="15">
      <c r="A497" s="13">
        <v>496</v>
      </c>
    </row>
    <row r="498" spans="1:1" ht="15">
      <c r="A498" s="13">
        <v>497</v>
      </c>
    </row>
    <row r="499" spans="1:1" ht="15">
      <c r="A499" s="13">
        <v>498</v>
      </c>
    </row>
    <row r="500" spans="1:1" ht="15">
      <c r="A500" s="13">
        <v>499</v>
      </c>
    </row>
    <row r="501" spans="1:1" ht="15">
      <c r="A501" s="13">
        <v>500</v>
      </c>
    </row>
    <row r="502" spans="1:1" ht="15">
      <c r="A502" s="13">
        <v>501</v>
      </c>
    </row>
    <row r="503" spans="1:1" ht="15">
      <c r="A503" s="13">
        <v>502</v>
      </c>
    </row>
    <row r="504" spans="1:1" ht="15">
      <c r="A504" s="13">
        <v>503</v>
      </c>
    </row>
    <row r="505" spans="1:1" ht="15">
      <c r="A505" s="13">
        <v>504</v>
      </c>
    </row>
    <row r="506" spans="1:1" ht="15">
      <c r="A506" s="13">
        <v>505</v>
      </c>
    </row>
    <row r="507" spans="1:1" ht="15">
      <c r="A507" s="13">
        <v>506</v>
      </c>
    </row>
    <row r="508" spans="1:1" ht="15">
      <c r="A508" s="13">
        <v>507</v>
      </c>
    </row>
    <row r="509" spans="1:1" ht="15">
      <c r="A509" s="13">
        <v>508</v>
      </c>
    </row>
    <row r="510" spans="1:1" ht="15">
      <c r="A510" s="13">
        <v>509</v>
      </c>
    </row>
    <row r="511" spans="1:1" ht="15">
      <c r="A511" s="13">
        <v>510</v>
      </c>
    </row>
    <row r="512" spans="1:1" ht="15">
      <c r="A512" s="13">
        <v>511</v>
      </c>
    </row>
    <row r="513" spans="1:1" ht="15">
      <c r="A513" s="13">
        <v>512</v>
      </c>
    </row>
    <row r="514" spans="1:1" ht="15">
      <c r="A514" s="13">
        <v>513</v>
      </c>
    </row>
    <row r="515" spans="1:1" ht="15">
      <c r="A515" s="13">
        <v>514</v>
      </c>
    </row>
    <row r="516" spans="1:1" ht="15">
      <c r="A516" s="13">
        <v>515</v>
      </c>
    </row>
    <row r="517" spans="1:1" ht="15">
      <c r="A517" s="13">
        <v>516</v>
      </c>
    </row>
    <row r="518" spans="1:1" ht="15">
      <c r="A518" s="13">
        <v>517</v>
      </c>
    </row>
    <row r="519" spans="1:1" ht="15">
      <c r="A519" s="13">
        <v>518</v>
      </c>
    </row>
    <row r="520" spans="1:1" ht="15">
      <c r="A520" s="13">
        <v>519</v>
      </c>
    </row>
    <row r="521" spans="1:1" ht="15">
      <c r="A521" s="13">
        <v>520</v>
      </c>
    </row>
    <row r="522" spans="1:1" ht="15">
      <c r="A522" s="13">
        <v>521</v>
      </c>
    </row>
    <row r="523" spans="1:1" ht="15">
      <c r="A523" s="13">
        <v>522</v>
      </c>
    </row>
    <row r="524" spans="1:1" ht="15">
      <c r="A524" s="13">
        <v>523</v>
      </c>
    </row>
    <row r="525" spans="1:1" ht="15">
      <c r="A525" s="13">
        <v>524</v>
      </c>
    </row>
    <row r="526" spans="1:1" ht="15">
      <c r="A526" s="13">
        <v>525</v>
      </c>
    </row>
    <row r="527" spans="1:1" ht="15">
      <c r="A527" s="13">
        <v>526</v>
      </c>
    </row>
    <row r="528" spans="1:1" ht="15">
      <c r="A528" s="13">
        <v>527</v>
      </c>
    </row>
    <row r="529" spans="1:1" ht="15">
      <c r="A529" s="13">
        <v>528</v>
      </c>
    </row>
    <row r="530" spans="1:1" ht="15">
      <c r="A530" s="13">
        <v>529</v>
      </c>
    </row>
    <row r="531" spans="1:1" ht="15">
      <c r="A531" s="13">
        <v>530</v>
      </c>
    </row>
    <row r="532" spans="1:1" ht="15">
      <c r="A532" s="13">
        <v>531</v>
      </c>
    </row>
    <row r="533" spans="1:1" ht="15">
      <c r="A533" s="13">
        <v>532</v>
      </c>
    </row>
    <row r="534" spans="1:1" ht="15">
      <c r="A534" s="13">
        <v>533</v>
      </c>
    </row>
    <row r="535" spans="1:1" ht="15">
      <c r="A535" s="13">
        <v>534</v>
      </c>
    </row>
    <row r="536" spans="1:1" ht="15">
      <c r="A536" s="13">
        <v>535</v>
      </c>
    </row>
    <row r="537" spans="1:1" ht="15">
      <c r="A537" s="13">
        <v>536</v>
      </c>
    </row>
    <row r="538" spans="1:1" ht="15">
      <c r="A538" s="13">
        <v>537</v>
      </c>
    </row>
    <row r="539" spans="1:1" ht="15">
      <c r="A539" s="13">
        <v>538</v>
      </c>
    </row>
    <row r="540" spans="1:1" ht="15">
      <c r="A540" s="13">
        <v>539</v>
      </c>
    </row>
    <row r="541" spans="1:1" ht="15">
      <c r="A541" s="13">
        <v>540</v>
      </c>
    </row>
    <row r="542" spans="1:1" ht="15">
      <c r="A542" s="13">
        <v>541</v>
      </c>
    </row>
    <row r="543" spans="1:1" ht="15">
      <c r="A543" s="13">
        <v>542</v>
      </c>
    </row>
    <row r="544" spans="1:1" ht="15">
      <c r="A544" s="13">
        <v>543</v>
      </c>
    </row>
    <row r="545" spans="1:1" ht="15">
      <c r="A545" s="13">
        <v>544</v>
      </c>
    </row>
    <row r="546" spans="1:1" ht="15">
      <c r="A546" s="13">
        <v>545</v>
      </c>
    </row>
    <row r="547" spans="1:1" ht="15">
      <c r="A547" s="13">
        <v>546</v>
      </c>
    </row>
    <row r="548" spans="1:1" ht="15">
      <c r="A548" s="13">
        <v>547</v>
      </c>
    </row>
    <row r="549" spans="1:1" ht="15">
      <c r="A549" s="13">
        <v>548</v>
      </c>
    </row>
    <row r="550" spans="1:1" ht="15">
      <c r="A550" s="13">
        <v>549</v>
      </c>
    </row>
    <row r="551" spans="1:1" ht="15">
      <c r="A551" s="13">
        <v>550</v>
      </c>
    </row>
    <row r="552" spans="1:1" ht="15">
      <c r="A552" s="13">
        <v>551</v>
      </c>
    </row>
    <row r="553" spans="1:1" ht="15">
      <c r="A553" s="13">
        <v>552</v>
      </c>
    </row>
    <row r="554" spans="1:1" ht="15">
      <c r="A554" s="13">
        <v>553</v>
      </c>
    </row>
    <row r="555" spans="1:1" ht="15">
      <c r="A555" s="13">
        <v>554</v>
      </c>
    </row>
    <row r="556" spans="1:1" ht="15">
      <c r="A556" s="13">
        <v>555</v>
      </c>
    </row>
    <row r="557" spans="1:1" ht="15">
      <c r="A557" s="13">
        <v>556</v>
      </c>
    </row>
    <row r="558" spans="1:1" ht="15">
      <c r="A558" s="13">
        <v>557</v>
      </c>
    </row>
    <row r="559" spans="1:1" ht="15">
      <c r="A559" s="13">
        <v>558</v>
      </c>
    </row>
    <row r="560" spans="1:1" ht="15">
      <c r="A560" s="13">
        <v>559</v>
      </c>
    </row>
    <row r="561" spans="1:1" ht="15">
      <c r="A561" s="13">
        <v>560</v>
      </c>
    </row>
    <row r="562" spans="1:1" ht="15">
      <c r="A562" s="13">
        <v>561</v>
      </c>
    </row>
    <row r="563" spans="1:1" ht="15">
      <c r="A563" s="13">
        <v>562</v>
      </c>
    </row>
    <row r="564" spans="1:1" ht="15">
      <c r="A564" s="13">
        <v>563</v>
      </c>
    </row>
    <row r="565" spans="1:1" ht="15">
      <c r="A565" s="13">
        <v>564</v>
      </c>
    </row>
    <row r="566" spans="1:1" ht="15">
      <c r="A566" s="13">
        <v>565</v>
      </c>
    </row>
    <row r="567" spans="1:1" ht="15">
      <c r="A567" s="13">
        <v>566</v>
      </c>
    </row>
    <row r="568" spans="1:1" ht="15">
      <c r="A568" s="13">
        <v>567</v>
      </c>
    </row>
    <row r="569" spans="1:1" ht="15">
      <c r="A569" s="13">
        <v>568</v>
      </c>
    </row>
    <row r="570" spans="1:1" ht="15">
      <c r="A570" s="13">
        <v>569</v>
      </c>
    </row>
    <row r="571" spans="1:1" ht="15">
      <c r="A571" s="13">
        <v>570</v>
      </c>
    </row>
    <row r="572" spans="1:1" ht="15">
      <c r="A572" s="13">
        <v>571</v>
      </c>
    </row>
    <row r="573" spans="1:1" ht="15">
      <c r="A573" s="13">
        <v>572</v>
      </c>
    </row>
    <row r="574" spans="1:1" ht="15">
      <c r="A574" s="13">
        <v>573</v>
      </c>
    </row>
    <row r="575" spans="1:1" ht="15">
      <c r="A575" s="13">
        <v>574</v>
      </c>
    </row>
    <row r="576" spans="1:1" ht="15">
      <c r="A576" s="13">
        <v>575</v>
      </c>
    </row>
    <row r="577" spans="1:1" ht="15">
      <c r="A577" s="13">
        <v>576</v>
      </c>
    </row>
    <row r="578" spans="1:1" ht="15">
      <c r="A578" s="13">
        <v>577</v>
      </c>
    </row>
    <row r="579" spans="1:1" ht="15">
      <c r="A579" s="13">
        <v>578</v>
      </c>
    </row>
    <row r="580" spans="1:1" ht="15">
      <c r="A580" s="13">
        <v>579</v>
      </c>
    </row>
    <row r="581" spans="1:1" ht="15">
      <c r="A581" s="13">
        <v>580</v>
      </c>
    </row>
    <row r="582" spans="1:1" ht="15">
      <c r="A582" s="13">
        <v>581</v>
      </c>
    </row>
    <row r="583" spans="1:1" ht="15">
      <c r="A583" s="13">
        <v>582</v>
      </c>
    </row>
    <row r="584" spans="1:1" ht="15">
      <c r="A584" s="13">
        <v>583</v>
      </c>
    </row>
    <row r="585" spans="1:1" ht="15">
      <c r="A585" s="13">
        <v>584</v>
      </c>
    </row>
    <row r="586" spans="1:1" ht="15">
      <c r="A586" s="13">
        <v>585</v>
      </c>
    </row>
    <row r="587" spans="1:1" ht="15">
      <c r="A587" s="13">
        <v>586</v>
      </c>
    </row>
    <row r="588" spans="1:1" ht="15">
      <c r="A588" s="13">
        <v>587</v>
      </c>
    </row>
    <row r="589" spans="1:1" ht="15">
      <c r="A589" s="13">
        <v>588</v>
      </c>
    </row>
    <row r="590" spans="1:1" ht="15">
      <c r="A590" s="13">
        <v>589</v>
      </c>
    </row>
    <row r="591" spans="1:1" ht="15">
      <c r="A591" s="13">
        <v>590</v>
      </c>
    </row>
    <row r="592" spans="1:1" ht="15">
      <c r="A592" s="13">
        <v>591</v>
      </c>
    </row>
    <row r="593" spans="1:1" ht="15">
      <c r="A593" s="13">
        <v>592</v>
      </c>
    </row>
    <row r="594" spans="1:1" ht="15">
      <c r="A594" s="13">
        <v>593</v>
      </c>
    </row>
    <row r="595" spans="1:1" ht="15">
      <c r="A595" s="13">
        <v>594</v>
      </c>
    </row>
    <row r="596" spans="1:1" ht="15">
      <c r="A596" s="13">
        <v>595</v>
      </c>
    </row>
    <row r="597" spans="1:1" ht="15">
      <c r="A597" s="13">
        <v>596</v>
      </c>
    </row>
    <row r="598" spans="1:1" ht="15">
      <c r="A598" s="13">
        <v>597</v>
      </c>
    </row>
    <row r="599" spans="1:1" ht="15">
      <c r="A599" s="13">
        <v>598</v>
      </c>
    </row>
    <row r="600" spans="1:1" ht="15">
      <c r="A600" s="13">
        <v>599</v>
      </c>
    </row>
    <row r="601" spans="1:1" ht="15">
      <c r="A601" s="13">
        <v>600</v>
      </c>
    </row>
    <row r="602" spans="1:1" ht="15">
      <c r="A602" s="13">
        <v>601</v>
      </c>
    </row>
    <row r="603" spans="1:1" ht="15">
      <c r="A603" s="13">
        <v>602</v>
      </c>
    </row>
    <row r="604" spans="1:1" ht="15">
      <c r="A604" s="13">
        <v>603</v>
      </c>
    </row>
    <row r="605" spans="1:1" ht="15">
      <c r="A605" s="13">
        <v>604</v>
      </c>
    </row>
    <row r="606" spans="1:1" ht="15">
      <c r="A606" s="13">
        <v>605</v>
      </c>
    </row>
    <row r="607" spans="1:1" ht="15">
      <c r="A607" s="13">
        <v>606</v>
      </c>
    </row>
    <row r="608" spans="1:1" ht="15">
      <c r="A608" s="13">
        <v>607</v>
      </c>
    </row>
    <row r="609" spans="1:1" ht="15">
      <c r="A609" s="13">
        <v>608</v>
      </c>
    </row>
    <row r="610" spans="1:1" ht="15">
      <c r="A610" s="13">
        <v>609</v>
      </c>
    </row>
    <row r="611" spans="1:1" ht="15">
      <c r="A611" s="13">
        <v>610</v>
      </c>
    </row>
    <row r="612" spans="1:1" ht="15">
      <c r="A612" s="13">
        <v>611</v>
      </c>
    </row>
    <row r="613" spans="1:1" ht="15">
      <c r="A613" s="13">
        <v>612</v>
      </c>
    </row>
    <row r="614" spans="1:1" ht="15">
      <c r="A614" s="13">
        <v>613</v>
      </c>
    </row>
    <row r="615" spans="1:1" ht="15">
      <c r="A615" s="13">
        <v>614</v>
      </c>
    </row>
    <row r="616" spans="1:1" ht="15">
      <c r="A616" s="13">
        <v>615</v>
      </c>
    </row>
    <row r="617" spans="1:1" ht="15">
      <c r="A617" s="13">
        <v>616</v>
      </c>
    </row>
    <row r="618" spans="1:1" ht="15">
      <c r="A618" s="13">
        <v>617</v>
      </c>
    </row>
    <row r="619" spans="1:1" ht="15">
      <c r="A619" s="13">
        <v>618</v>
      </c>
    </row>
    <row r="620" spans="1:1" ht="15">
      <c r="A620" s="13">
        <v>619</v>
      </c>
    </row>
    <row r="621" spans="1:1" ht="15">
      <c r="A621" s="13">
        <v>620</v>
      </c>
    </row>
    <row r="622" spans="1:1" ht="15">
      <c r="A622" s="13">
        <v>621</v>
      </c>
    </row>
    <row r="623" spans="1:1" ht="15">
      <c r="A623" s="13">
        <v>622</v>
      </c>
    </row>
    <row r="624" spans="1:1" ht="15">
      <c r="A624" s="13">
        <v>623</v>
      </c>
    </row>
    <row r="625" spans="1:1" ht="15">
      <c r="A625" s="13">
        <v>624</v>
      </c>
    </row>
    <row r="626" spans="1:1" ht="15">
      <c r="A626" s="13">
        <v>625</v>
      </c>
    </row>
    <row r="627" spans="1:1" ht="15">
      <c r="A627" s="13">
        <v>626</v>
      </c>
    </row>
    <row r="628" spans="1:1" ht="15">
      <c r="A628" s="13">
        <v>627</v>
      </c>
    </row>
    <row r="629" spans="1:1" ht="15">
      <c r="A629" s="13">
        <v>628</v>
      </c>
    </row>
    <row r="630" spans="1:1" ht="15">
      <c r="A630" s="13">
        <v>629</v>
      </c>
    </row>
    <row r="631" spans="1:1" ht="15">
      <c r="A631" s="13">
        <v>630</v>
      </c>
    </row>
    <row r="632" spans="1:1" ht="15">
      <c r="A632" s="13">
        <v>631</v>
      </c>
    </row>
    <row r="633" spans="1:1" ht="15">
      <c r="A633" s="13">
        <v>632</v>
      </c>
    </row>
    <row r="634" spans="1:1" ht="15">
      <c r="A634" s="13">
        <v>633</v>
      </c>
    </row>
    <row r="635" spans="1:1" ht="15">
      <c r="A635" s="13">
        <v>634</v>
      </c>
    </row>
    <row r="636" spans="1:1" ht="15">
      <c r="A636" s="13">
        <v>635</v>
      </c>
    </row>
    <row r="637" spans="1:1" ht="15">
      <c r="A637" s="13">
        <v>636</v>
      </c>
    </row>
    <row r="638" spans="1:1" ht="15">
      <c r="A638" s="13">
        <v>637</v>
      </c>
    </row>
    <row r="639" spans="1:1" ht="15">
      <c r="A639" s="13">
        <v>638</v>
      </c>
    </row>
    <row r="640" spans="1:1" ht="15">
      <c r="A640" s="13">
        <v>639</v>
      </c>
    </row>
    <row r="641" spans="1:1" ht="15">
      <c r="A641" s="13">
        <v>640</v>
      </c>
    </row>
    <row r="642" spans="1:1" ht="15">
      <c r="A642" s="13">
        <v>641</v>
      </c>
    </row>
    <row r="643" spans="1:1" ht="15">
      <c r="A643" s="13">
        <v>642</v>
      </c>
    </row>
    <row r="644" spans="1:1" ht="15">
      <c r="A644" s="13">
        <v>643</v>
      </c>
    </row>
    <row r="645" spans="1:1" ht="15">
      <c r="A645" s="13">
        <v>644</v>
      </c>
    </row>
    <row r="646" spans="1:1" ht="15">
      <c r="A646" s="13">
        <v>645</v>
      </c>
    </row>
    <row r="647" spans="1:1" ht="15">
      <c r="A647" s="13">
        <v>646</v>
      </c>
    </row>
    <row r="648" spans="1:1" ht="15">
      <c r="A648" s="13">
        <v>647</v>
      </c>
    </row>
    <row r="649" spans="1:1" ht="15">
      <c r="A649" s="13">
        <v>648</v>
      </c>
    </row>
    <row r="650" spans="1:1" ht="15">
      <c r="A650" s="13">
        <v>649</v>
      </c>
    </row>
    <row r="651" spans="1:1" ht="15">
      <c r="A651" s="13">
        <v>650</v>
      </c>
    </row>
    <row r="652" spans="1:1" ht="15">
      <c r="A652" s="13">
        <v>651</v>
      </c>
    </row>
    <row r="653" spans="1:1" ht="15">
      <c r="A653" s="13">
        <v>652</v>
      </c>
    </row>
    <row r="654" spans="1:1" ht="15">
      <c r="A654" s="13">
        <v>653</v>
      </c>
    </row>
    <row r="655" spans="1:1" ht="15">
      <c r="A655" s="13">
        <v>654</v>
      </c>
    </row>
    <row r="656" spans="1:1" ht="15">
      <c r="A656" s="13">
        <v>655</v>
      </c>
    </row>
    <row r="657" spans="1:1" ht="15">
      <c r="A657" s="13">
        <v>656</v>
      </c>
    </row>
    <row r="658" spans="1:1" ht="15">
      <c r="A658" s="13">
        <v>657</v>
      </c>
    </row>
    <row r="659" spans="1:1" ht="15">
      <c r="A659" s="13">
        <v>658</v>
      </c>
    </row>
    <row r="660" spans="1:1" ht="15">
      <c r="A660" s="13">
        <v>659</v>
      </c>
    </row>
    <row r="661" spans="1:1" ht="15">
      <c r="A661" s="13">
        <v>660</v>
      </c>
    </row>
    <row r="662" spans="1:1" ht="15">
      <c r="A662" s="13">
        <v>661</v>
      </c>
    </row>
    <row r="663" spans="1:1" ht="15">
      <c r="A663" s="13">
        <v>662</v>
      </c>
    </row>
    <row r="664" spans="1:1" ht="15">
      <c r="A664" s="13">
        <v>663</v>
      </c>
    </row>
    <row r="665" spans="1:1" ht="15">
      <c r="A665" s="13">
        <v>664</v>
      </c>
    </row>
    <row r="666" spans="1:1" ht="15">
      <c r="A666" s="13">
        <v>665</v>
      </c>
    </row>
    <row r="667" spans="1:1" ht="15">
      <c r="A667" s="13">
        <v>666</v>
      </c>
    </row>
    <row r="668" spans="1:1" ht="15">
      <c r="A668" s="13">
        <v>667</v>
      </c>
    </row>
    <row r="669" spans="1:1" ht="15">
      <c r="A669" s="13">
        <v>668</v>
      </c>
    </row>
    <row r="670" spans="1:1" ht="15">
      <c r="A670" s="13">
        <v>669</v>
      </c>
    </row>
    <row r="671" spans="1:1" ht="15">
      <c r="A671" s="13">
        <v>670</v>
      </c>
    </row>
    <row r="672" spans="1:1" ht="15">
      <c r="A672" s="13">
        <v>671</v>
      </c>
    </row>
    <row r="673" spans="1:1" ht="15">
      <c r="A673" s="13">
        <v>672</v>
      </c>
    </row>
    <row r="674" spans="1:1" ht="15">
      <c r="A674" s="13">
        <v>673</v>
      </c>
    </row>
    <row r="675" spans="1:1" ht="15">
      <c r="A675" s="13">
        <v>674</v>
      </c>
    </row>
    <row r="676" spans="1:1" ht="15">
      <c r="A676" s="13">
        <v>675</v>
      </c>
    </row>
    <row r="677" spans="1:1" ht="15">
      <c r="A677" s="13">
        <v>676</v>
      </c>
    </row>
    <row r="678" spans="1:1" ht="15">
      <c r="A678" s="13">
        <v>677</v>
      </c>
    </row>
    <row r="679" spans="1:1" ht="15">
      <c r="A679" s="13">
        <v>678</v>
      </c>
    </row>
    <row r="680" spans="1:1" ht="15">
      <c r="A680" s="13">
        <v>679</v>
      </c>
    </row>
    <row r="681" spans="1:1" ht="15">
      <c r="A681" s="13">
        <v>680</v>
      </c>
    </row>
    <row r="682" spans="1:1" ht="15">
      <c r="A682" s="13">
        <v>681</v>
      </c>
    </row>
    <row r="683" spans="1:1" ht="15">
      <c r="A683" s="13">
        <v>682</v>
      </c>
    </row>
    <row r="684" spans="1:1" ht="15">
      <c r="A684" s="13">
        <v>683</v>
      </c>
    </row>
    <row r="685" spans="1:1" ht="15">
      <c r="A685" s="13">
        <v>684</v>
      </c>
    </row>
    <row r="686" spans="1:1" ht="15">
      <c r="A686" s="13">
        <v>685</v>
      </c>
    </row>
    <row r="687" spans="1:1" ht="15">
      <c r="A687" s="13">
        <v>686</v>
      </c>
    </row>
    <row r="688" spans="1:1" ht="15">
      <c r="A688" s="13">
        <v>687</v>
      </c>
    </row>
    <row r="689" spans="1:1" ht="15">
      <c r="A689" s="13">
        <v>688</v>
      </c>
    </row>
    <row r="690" spans="1:1" ht="15">
      <c r="A690" s="13">
        <v>689</v>
      </c>
    </row>
    <row r="691" spans="1:1" ht="15">
      <c r="A691" s="13">
        <v>690</v>
      </c>
    </row>
    <row r="692" spans="1:1" ht="15">
      <c r="A692" s="13">
        <v>691</v>
      </c>
    </row>
    <row r="693" spans="1:1" ht="15">
      <c r="A693" s="13">
        <v>692</v>
      </c>
    </row>
    <row r="694" spans="1:1" ht="15">
      <c r="A694" s="13">
        <v>693</v>
      </c>
    </row>
    <row r="695" spans="1:1" ht="15">
      <c r="A695" s="13">
        <v>694</v>
      </c>
    </row>
    <row r="696" spans="1:1" ht="15">
      <c r="A696" s="13">
        <v>695</v>
      </c>
    </row>
    <row r="697" spans="1:1" ht="15">
      <c r="A697" s="13">
        <v>696</v>
      </c>
    </row>
    <row r="698" spans="1:1" ht="15">
      <c r="A698" s="13">
        <v>697</v>
      </c>
    </row>
    <row r="699" spans="1:1" ht="15">
      <c r="A699" s="13">
        <v>698</v>
      </c>
    </row>
    <row r="700" spans="1:1" ht="15">
      <c r="A700" s="13">
        <v>699</v>
      </c>
    </row>
    <row r="701" spans="1:1" ht="15">
      <c r="A701" s="13">
        <v>700</v>
      </c>
    </row>
    <row r="702" spans="1:1" ht="15">
      <c r="A702" s="13">
        <v>750</v>
      </c>
    </row>
    <row r="703" spans="1:1" ht="15">
      <c r="A703" s="13">
        <v>800</v>
      </c>
    </row>
    <row r="704" spans="1:1" ht="15">
      <c r="A704" s="13">
        <v>850</v>
      </c>
    </row>
    <row r="705" spans="1:1" ht="15">
      <c r="A705" s="13">
        <v>900</v>
      </c>
    </row>
    <row r="706" spans="1:1" ht="15">
      <c r="A706" s="13">
        <v>950</v>
      </c>
    </row>
    <row r="707" spans="1:1" ht="15">
      <c r="A707" s="13">
        <v>1000</v>
      </c>
    </row>
    <row r="708" spans="1:1" ht="15">
      <c r="A708" s="13">
        <v>1050</v>
      </c>
    </row>
    <row r="709" spans="1:1" ht="15">
      <c r="A709" s="13">
        <v>1100</v>
      </c>
    </row>
    <row r="710" spans="1:1" ht="15">
      <c r="A710" s="13">
        <v>1150</v>
      </c>
    </row>
    <row r="711" spans="1:1" ht="15">
      <c r="A711" s="13">
        <v>1200</v>
      </c>
    </row>
    <row r="712" spans="1:1" ht="15">
      <c r="A712" s="13">
        <v>1250</v>
      </c>
    </row>
    <row r="713" spans="1:1" ht="15">
      <c r="A713" s="13">
        <v>1300</v>
      </c>
    </row>
    <row r="714" spans="1:1" ht="15">
      <c r="A714" s="13">
        <v>1350</v>
      </c>
    </row>
    <row r="715" spans="1:1" ht="15">
      <c r="A715" s="13">
        <v>1400</v>
      </c>
    </row>
    <row r="716" spans="1:1" ht="15">
      <c r="A716" s="13">
        <v>1450</v>
      </c>
    </row>
    <row r="717" spans="1:1" ht="15">
      <c r="A717" s="13">
        <v>1500</v>
      </c>
    </row>
    <row r="718" spans="1:1" ht="15">
      <c r="A718" s="13">
        <v>1550</v>
      </c>
    </row>
    <row r="719" spans="1:1" ht="15">
      <c r="A719" s="13">
        <v>1600</v>
      </c>
    </row>
    <row r="720" spans="1:1" ht="15">
      <c r="A720" s="13">
        <v>1650</v>
      </c>
    </row>
    <row r="721" spans="1:1" ht="15">
      <c r="A721" s="13">
        <v>1700</v>
      </c>
    </row>
    <row r="722" spans="1:1" ht="15">
      <c r="A722" s="13">
        <v>1750</v>
      </c>
    </row>
    <row r="723" spans="1:1" ht="15">
      <c r="A723" s="13">
        <v>1800</v>
      </c>
    </row>
    <row r="724" spans="1:1" ht="15">
      <c r="A724" s="13">
        <v>1850</v>
      </c>
    </row>
    <row r="725" spans="1:1" ht="15">
      <c r="A725" s="13">
        <v>1900</v>
      </c>
    </row>
    <row r="726" spans="1:1" ht="15">
      <c r="A726" s="13">
        <v>1950</v>
      </c>
    </row>
    <row r="727" spans="1:1" ht="15">
      <c r="A727" s="13">
        <v>2000</v>
      </c>
    </row>
    <row r="728" spans="1:1" ht="15">
      <c r="A728" s="13">
        <v>2050</v>
      </c>
    </row>
    <row r="729" spans="1:1" ht="15">
      <c r="A729" s="13">
        <v>2100</v>
      </c>
    </row>
    <row r="730" spans="1:1" ht="15">
      <c r="A730" s="13">
        <v>2150</v>
      </c>
    </row>
    <row r="731" spans="1:1" ht="15">
      <c r="A731" s="13">
        <v>2200</v>
      </c>
    </row>
    <row r="732" spans="1:1" ht="15">
      <c r="A732" s="13">
        <v>2250</v>
      </c>
    </row>
    <row r="733" spans="1:1" ht="15">
      <c r="A733" s="13">
        <v>2300</v>
      </c>
    </row>
    <row r="734" spans="1:1" ht="15">
      <c r="A734" s="13">
        <v>2350</v>
      </c>
    </row>
    <row r="735" spans="1:1" ht="15">
      <c r="A735" s="13">
        <v>2400</v>
      </c>
    </row>
    <row r="736" spans="1:1" ht="15">
      <c r="A736" s="13">
        <v>2450</v>
      </c>
    </row>
    <row r="737" spans="1:1" ht="15">
      <c r="A737" s="13">
        <v>2500</v>
      </c>
    </row>
    <row r="738" spans="1:1" ht="15">
      <c r="A738" s="13">
        <v>2550</v>
      </c>
    </row>
    <row r="739" spans="1:1" ht="15">
      <c r="A739" s="13">
        <v>2600</v>
      </c>
    </row>
    <row r="740" spans="1:1" ht="15">
      <c r="A740" s="13">
        <v>2650</v>
      </c>
    </row>
    <row r="741" spans="1:1" ht="15">
      <c r="A741" s="13">
        <v>2700</v>
      </c>
    </row>
    <row r="742" spans="1:1" ht="15">
      <c r="A742" s="13">
        <v>2750</v>
      </c>
    </row>
    <row r="743" spans="1:1" ht="15">
      <c r="A743" s="13">
        <v>2800</v>
      </c>
    </row>
    <row r="744" spans="1:1" ht="15">
      <c r="A744" s="13">
        <v>2850</v>
      </c>
    </row>
    <row r="745" spans="1:1" ht="15">
      <c r="A745" s="13">
        <v>2900</v>
      </c>
    </row>
    <row r="746" spans="1:1" ht="15">
      <c r="A746" s="13">
        <v>2950</v>
      </c>
    </row>
    <row r="747" spans="1:1" ht="15">
      <c r="A747" s="13">
        <v>3000</v>
      </c>
    </row>
    <row r="748" spans="1:1" ht="15">
      <c r="A748" s="13">
        <v>3050</v>
      </c>
    </row>
    <row r="749" spans="1:1" ht="15">
      <c r="A749" s="13">
        <v>3100</v>
      </c>
    </row>
    <row r="750" spans="1:1" ht="15">
      <c r="A750" s="13">
        <v>3150</v>
      </c>
    </row>
    <row r="751" spans="1:1" ht="15">
      <c r="A751" s="13">
        <v>3200</v>
      </c>
    </row>
    <row r="752" spans="1:1" ht="15">
      <c r="A752" s="13">
        <v>3250</v>
      </c>
    </row>
    <row r="753" spans="1:1" ht="15">
      <c r="A753" s="13">
        <v>3300</v>
      </c>
    </row>
    <row r="754" spans="1:1" ht="15">
      <c r="A754" s="13">
        <v>3350</v>
      </c>
    </row>
    <row r="755" spans="1:1" ht="15">
      <c r="A755" s="13">
        <v>3400</v>
      </c>
    </row>
    <row r="756" spans="1:1" ht="15">
      <c r="A756" s="13">
        <v>3450</v>
      </c>
    </row>
    <row r="757" spans="1:1" ht="15">
      <c r="A757" s="13">
        <v>3500</v>
      </c>
    </row>
    <row r="758" spans="1:1" ht="15">
      <c r="A758" s="13">
        <v>3550</v>
      </c>
    </row>
    <row r="759" spans="1:1" ht="15">
      <c r="A759" s="13">
        <v>3600</v>
      </c>
    </row>
    <row r="760" spans="1:1" ht="15">
      <c r="A760" s="13">
        <v>3650</v>
      </c>
    </row>
    <row r="761" spans="1:1" ht="15">
      <c r="A761" s="13">
        <v>3700</v>
      </c>
    </row>
    <row r="762" spans="1:1" ht="15">
      <c r="A762" s="13">
        <v>3750</v>
      </c>
    </row>
    <row r="763" spans="1:1" ht="15">
      <c r="A763" s="13">
        <v>3800</v>
      </c>
    </row>
    <row r="764" spans="1:1" ht="15">
      <c r="A764" s="13">
        <v>3850</v>
      </c>
    </row>
    <row r="765" spans="1:1" ht="15">
      <c r="A765" s="13">
        <v>3900</v>
      </c>
    </row>
    <row r="766" spans="1:1" ht="15">
      <c r="A766" s="13">
        <v>3950</v>
      </c>
    </row>
    <row r="767" spans="1:1" ht="15">
      <c r="A767" s="13">
        <v>4000</v>
      </c>
    </row>
    <row r="768" spans="1:1" ht="15">
      <c r="A768" s="13">
        <v>4050</v>
      </c>
    </row>
    <row r="769" spans="1:1" ht="15">
      <c r="A769" s="13">
        <v>4100</v>
      </c>
    </row>
    <row r="770" spans="1:1" ht="15">
      <c r="A770" s="13">
        <v>4150</v>
      </c>
    </row>
    <row r="771" spans="1:1" ht="15">
      <c r="A771" s="13">
        <v>4200</v>
      </c>
    </row>
    <row r="772" spans="1:1" ht="15">
      <c r="A772" s="13">
        <v>4250</v>
      </c>
    </row>
    <row r="773" spans="1:1" ht="15">
      <c r="A773" s="13">
        <v>4300</v>
      </c>
    </row>
    <row r="774" spans="1:1" ht="15">
      <c r="A774" s="13">
        <v>4350</v>
      </c>
    </row>
    <row r="775" spans="1:1" ht="15">
      <c r="A775" s="13">
        <v>4400</v>
      </c>
    </row>
    <row r="776" spans="1:1" ht="15">
      <c r="A776" s="13">
        <v>4450</v>
      </c>
    </row>
    <row r="777" spans="1:1" ht="15">
      <c r="A777" s="13">
        <v>4500</v>
      </c>
    </row>
    <row r="778" spans="1:1" ht="15">
      <c r="A778" s="13">
        <v>4550</v>
      </c>
    </row>
    <row r="779" spans="1:1" ht="15">
      <c r="A779" s="13">
        <v>4600</v>
      </c>
    </row>
    <row r="780" spans="1:1" ht="15">
      <c r="A780" s="13">
        <v>4650</v>
      </c>
    </row>
    <row r="781" spans="1:1" ht="15">
      <c r="A781" s="13">
        <v>4700</v>
      </c>
    </row>
    <row r="782" spans="1:1" ht="15">
      <c r="A782" s="13">
        <v>4750</v>
      </c>
    </row>
    <row r="783" spans="1:1" ht="15">
      <c r="A783" s="13">
        <v>4800</v>
      </c>
    </row>
    <row r="784" spans="1:1" ht="15">
      <c r="A784" s="13">
        <v>4850</v>
      </c>
    </row>
    <row r="785" spans="1:1" ht="15">
      <c r="A785" s="13">
        <v>4900</v>
      </c>
    </row>
    <row r="786" spans="1:1" ht="15">
      <c r="A786" s="13">
        <v>4950</v>
      </c>
    </row>
    <row r="787" spans="1:1" ht="15">
      <c r="A787" s="13">
        <v>5000</v>
      </c>
    </row>
    <row r="788" spans="1:1" ht="15">
      <c r="A788" s="13">
        <v>5050</v>
      </c>
    </row>
    <row r="789" spans="1:1" ht="15">
      <c r="A789" s="13">
        <v>5100</v>
      </c>
    </row>
    <row r="790" spans="1:1" ht="15">
      <c r="A790" s="13">
        <v>5150</v>
      </c>
    </row>
    <row r="791" spans="1:1" ht="15">
      <c r="A791" s="13">
        <v>5200</v>
      </c>
    </row>
    <row r="792" spans="1:1" ht="15">
      <c r="A792" s="13">
        <v>5250</v>
      </c>
    </row>
    <row r="793" spans="1:1" ht="15">
      <c r="A793" s="13">
        <v>5300</v>
      </c>
    </row>
    <row r="794" spans="1:1" ht="15">
      <c r="A794" s="13">
        <v>5350</v>
      </c>
    </row>
    <row r="795" spans="1:1" ht="15">
      <c r="A795" s="13">
        <v>5400</v>
      </c>
    </row>
    <row r="796" spans="1:1" ht="15">
      <c r="A796" s="13">
        <v>5450</v>
      </c>
    </row>
    <row r="797" spans="1:1" ht="15">
      <c r="A797" s="13">
        <v>5500</v>
      </c>
    </row>
    <row r="798" spans="1:1" ht="15">
      <c r="A798" s="13"/>
    </row>
    <row r="799" spans="1:1" ht="15">
      <c r="A799" s="13"/>
    </row>
    <row r="800" spans="1:1" ht="15">
      <c r="A800" s="13"/>
    </row>
    <row r="801" spans="1:1" ht="15">
      <c r="A801" s="13"/>
    </row>
    <row r="802" spans="1:1" ht="15">
      <c r="A802" s="13"/>
    </row>
    <row r="803" spans="1:1" ht="15">
      <c r="A803" s="13"/>
    </row>
    <row r="804" spans="1:1" ht="15">
      <c r="A804" s="13"/>
    </row>
    <row r="805" spans="1:1" ht="15">
      <c r="A805" s="13"/>
    </row>
    <row r="806" spans="1:1" ht="15">
      <c r="A806" s="13"/>
    </row>
    <row r="807" spans="1:1" ht="15">
      <c r="A807" s="13"/>
    </row>
    <row r="808" spans="1:1" ht="15">
      <c r="A808" s="13"/>
    </row>
    <row r="809" spans="1:1" ht="15">
      <c r="A809" s="13"/>
    </row>
    <row r="810" spans="1:1" ht="15">
      <c r="A810" s="13"/>
    </row>
    <row r="811" spans="1:1" ht="15">
      <c r="A811" s="13"/>
    </row>
    <row r="812" spans="1:1" ht="15">
      <c r="A812" s="13"/>
    </row>
    <row r="813" spans="1:1" ht="15">
      <c r="A813" s="13"/>
    </row>
    <row r="814" spans="1:1" ht="15">
      <c r="A814" s="13"/>
    </row>
    <row r="815" spans="1:1" ht="15">
      <c r="A815" s="13"/>
    </row>
    <row r="816" spans="1:1" ht="15">
      <c r="A816" s="13"/>
    </row>
    <row r="817" spans="1:1" ht="15">
      <c r="A817" s="13"/>
    </row>
    <row r="818" spans="1:1" ht="15">
      <c r="A818" s="13"/>
    </row>
    <row r="819" spans="1:1" ht="15">
      <c r="A819" s="13"/>
    </row>
    <row r="820" spans="1:1" ht="15">
      <c r="A820" s="13"/>
    </row>
    <row r="821" spans="1:1" ht="15">
      <c r="A821" s="13"/>
    </row>
    <row r="822" spans="1:1" ht="15">
      <c r="A822" s="13"/>
    </row>
    <row r="823" spans="1:1" ht="15">
      <c r="A823" s="13"/>
    </row>
    <row r="824" spans="1:1" ht="15">
      <c r="A824" s="13"/>
    </row>
    <row r="825" spans="1:1" ht="15">
      <c r="A825" s="13"/>
    </row>
    <row r="826" spans="1:1" ht="15">
      <c r="A826" s="13"/>
    </row>
    <row r="827" spans="1:1" ht="15">
      <c r="A827" s="13"/>
    </row>
    <row r="828" spans="1:1" ht="15">
      <c r="A828" s="13"/>
    </row>
    <row r="829" spans="1:1" ht="15">
      <c r="A829" s="13"/>
    </row>
    <row r="830" spans="1:1" ht="15">
      <c r="A830" s="13"/>
    </row>
    <row r="831" spans="1:1" ht="15">
      <c r="A831" s="13"/>
    </row>
    <row r="832" spans="1:1" ht="15">
      <c r="A832" s="13"/>
    </row>
    <row r="833" spans="1:1" ht="15">
      <c r="A833" s="13"/>
    </row>
    <row r="834" spans="1:1" ht="15">
      <c r="A834" s="13"/>
    </row>
    <row r="835" spans="1:1" ht="15">
      <c r="A835" s="13"/>
    </row>
    <row r="836" spans="1:1" ht="15">
      <c r="A836" s="13"/>
    </row>
    <row r="837" spans="1:1" ht="15">
      <c r="A837" s="13"/>
    </row>
    <row r="838" spans="1:1" ht="15">
      <c r="A838" s="13"/>
    </row>
    <row r="839" spans="1:1" ht="15">
      <c r="A839" s="13"/>
    </row>
    <row r="840" spans="1:1" ht="15">
      <c r="A840" s="13"/>
    </row>
    <row r="841" spans="1:1" ht="15">
      <c r="A841" s="13"/>
    </row>
    <row r="842" spans="1:1" ht="15">
      <c r="A842" s="13"/>
    </row>
    <row r="843" spans="1:1" ht="15">
      <c r="A843" s="13"/>
    </row>
    <row r="844" spans="1:1" ht="15">
      <c r="A844" s="13"/>
    </row>
    <row r="845" spans="1:1" ht="15">
      <c r="A845" s="13"/>
    </row>
    <row r="846" spans="1:1" ht="15">
      <c r="A846" s="13"/>
    </row>
    <row r="847" spans="1:1" ht="15">
      <c r="A847" s="13"/>
    </row>
    <row r="848" spans="1:1" ht="15">
      <c r="A848" s="13"/>
    </row>
    <row r="849" spans="1:1" ht="15">
      <c r="A849" s="13"/>
    </row>
    <row r="850" spans="1:1" ht="15">
      <c r="A850" s="13"/>
    </row>
    <row r="851" spans="1:1" ht="15">
      <c r="A851" s="13"/>
    </row>
    <row r="852" spans="1:1" ht="15">
      <c r="A852" s="13"/>
    </row>
    <row r="853" spans="1:1" ht="15">
      <c r="A853" s="13"/>
    </row>
    <row r="854" spans="1:1" ht="15">
      <c r="A854" s="13"/>
    </row>
    <row r="855" spans="1:1" ht="15">
      <c r="A855" s="13"/>
    </row>
    <row r="856" spans="1:1" ht="15">
      <c r="A856" s="13"/>
    </row>
    <row r="857" spans="1:1" ht="15">
      <c r="A857" s="13"/>
    </row>
    <row r="858" spans="1:1" ht="15">
      <c r="A858" s="13"/>
    </row>
    <row r="859" spans="1:1" ht="15">
      <c r="A859" s="13"/>
    </row>
    <row r="860" spans="1:1" ht="15">
      <c r="A860" s="13"/>
    </row>
    <row r="861" spans="1:1" ht="15">
      <c r="A861" s="13"/>
    </row>
    <row r="862" spans="1:1" ht="15">
      <c r="A862" s="13"/>
    </row>
    <row r="863" spans="1:1" ht="15">
      <c r="A863" s="13"/>
    </row>
    <row r="864" spans="1:1" ht="15">
      <c r="A864" s="13"/>
    </row>
    <row r="865" spans="1:1" ht="15">
      <c r="A865" s="13"/>
    </row>
    <row r="866" spans="1:1" ht="15">
      <c r="A866" s="13"/>
    </row>
    <row r="867" spans="1:1" ht="15">
      <c r="A867" s="13"/>
    </row>
    <row r="868" spans="1:1" ht="15">
      <c r="A868" s="13"/>
    </row>
    <row r="869" spans="1:1" ht="15">
      <c r="A869" s="13"/>
    </row>
    <row r="870" spans="1:1" ht="15">
      <c r="A870" s="13"/>
    </row>
    <row r="871" spans="1:1" ht="15">
      <c r="A871" s="13"/>
    </row>
    <row r="872" spans="1:1" ht="15">
      <c r="A872" s="13"/>
    </row>
    <row r="873" spans="1:1" ht="15">
      <c r="A873" s="13"/>
    </row>
    <row r="874" spans="1:1" ht="15">
      <c r="A874" s="13"/>
    </row>
    <row r="875" spans="1:1" ht="15">
      <c r="A875" s="13"/>
    </row>
    <row r="876" spans="1:1" ht="15">
      <c r="A876" s="13"/>
    </row>
    <row r="877" spans="1:1" ht="15">
      <c r="A877" s="13"/>
    </row>
    <row r="878" spans="1:1" ht="15">
      <c r="A878" s="13"/>
    </row>
    <row r="879" spans="1:1" ht="15">
      <c r="A879" s="13"/>
    </row>
    <row r="880" spans="1:1" ht="15">
      <c r="A880" s="13"/>
    </row>
    <row r="881" spans="1:1" ht="15">
      <c r="A881" s="13"/>
    </row>
    <row r="882" spans="1:1" ht="15">
      <c r="A882" s="13"/>
    </row>
    <row r="883" spans="1:1" ht="15">
      <c r="A883" s="13"/>
    </row>
    <row r="884" spans="1:1" ht="15">
      <c r="A884" s="13"/>
    </row>
    <row r="885" spans="1:1" ht="15">
      <c r="A885" s="13"/>
    </row>
    <row r="886" spans="1:1" ht="15">
      <c r="A886" s="13"/>
    </row>
    <row r="887" spans="1:1" ht="15">
      <c r="A887" s="13"/>
    </row>
    <row r="888" spans="1:1" ht="15">
      <c r="A888" s="13"/>
    </row>
    <row r="889" spans="1:1" ht="15">
      <c r="A889" s="13"/>
    </row>
    <row r="890" spans="1:1" ht="15">
      <c r="A890" s="13"/>
    </row>
    <row r="891" spans="1:1" ht="15">
      <c r="A891" s="13"/>
    </row>
    <row r="892" spans="1:1" ht="15">
      <c r="A892" s="13"/>
    </row>
    <row r="893" spans="1:1" ht="15">
      <c r="A893" s="13"/>
    </row>
    <row r="894" spans="1:1" ht="15">
      <c r="A894" s="13"/>
    </row>
    <row r="895" spans="1:1" ht="15">
      <c r="A895" s="13"/>
    </row>
    <row r="896" spans="1:1" ht="15">
      <c r="A896" s="13"/>
    </row>
    <row r="897" spans="1:1" ht="15">
      <c r="A897" s="13"/>
    </row>
    <row r="898" spans="1:1" ht="15">
      <c r="A898" s="13"/>
    </row>
    <row r="899" spans="1:1" ht="15">
      <c r="A899" s="13"/>
    </row>
    <row r="900" spans="1:1" ht="15">
      <c r="A900" s="13"/>
    </row>
    <row r="901" spans="1:1" ht="15">
      <c r="A901" s="13"/>
    </row>
    <row r="902" spans="1:1" ht="15">
      <c r="A902" s="13"/>
    </row>
    <row r="903" spans="1:1" ht="15">
      <c r="A903" s="13"/>
    </row>
    <row r="904" spans="1:1" ht="15">
      <c r="A904" s="13"/>
    </row>
    <row r="905" spans="1:1" ht="15">
      <c r="A905" s="13"/>
    </row>
    <row r="906" spans="1:1" ht="15">
      <c r="A906" s="13"/>
    </row>
    <row r="907" spans="1:1" ht="15">
      <c r="A907" s="13"/>
    </row>
    <row r="908" spans="1:1" ht="15">
      <c r="A908" s="13"/>
    </row>
    <row r="909" spans="1:1" ht="15">
      <c r="A909" s="13"/>
    </row>
    <row r="910" spans="1:1" ht="15">
      <c r="A910" s="13"/>
    </row>
    <row r="911" spans="1:1" ht="15">
      <c r="A911" s="13"/>
    </row>
    <row r="912" spans="1:1" ht="15">
      <c r="A912" s="13"/>
    </row>
    <row r="913" spans="1:1" ht="15">
      <c r="A913" s="13"/>
    </row>
    <row r="914" spans="1:1" ht="15">
      <c r="A914" s="13"/>
    </row>
    <row r="915" spans="1:1" ht="15">
      <c r="A915" s="13"/>
    </row>
    <row r="916" spans="1:1" ht="15">
      <c r="A916" s="13"/>
    </row>
    <row r="917" spans="1:1" ht="15">
      <c r="A917" s="13"/>
    </row>
    <row r="918" spans="1:1" ht="15">
      <c r="A918" s="13"/>
    </row>
    <row r="919" spans="1:1" ht="15">
      <c r="A919" s="13"/>
    </row>
    <row r="920" spans="1:1" ht="15">
      <c r="A920" s="13"/>
    </row>
    <row r="921" spans="1:1" ht="15">
      <c r="A921" s="13"/>
    </row>
    <row r="922" spans="1:1" ht="15">
      <c r="A922" s="13"/>
    </row>
    <row r="923" spans="1:1" ht="15">
      <c r="A923" s="13"/>
    </row>
    <row r="924" spans="1:1" ht="15">
      <c r="A924" s="13"/>
    </row>
    <row r="925" spans="1:1" ht="15">
      <c r="A925" s="13"/>
    </row>
    <row r="926" spans="1:1" ht="15">
      <c r="A926" s="13"/>
    </row>
    <row r="927" spans="1:1" ht="15">
      <c r="A927" s="13"/>
    </row>
    <row r="928" spans="1:1" ht="15">
      <c r="A928" s="13"/>
    </row>
    <row r="929" spans="1:1" ht="15">
      <c r="A929" s="13"/>
    </row>
    <row r="930" spans="1:1" ht="15">
      <c r="A930" s="13"/>
    </row>
    <row r="931" spans="1:1" ht="15">
      <c r="A931" s="13"/>
    </row>
    <row r="932" spans="1:1" ht="15">
      <c r="A932" s="13"/>
    </row>
    <row r="933" spans="1:1" ht="15">
      <c r="A933" s="13"/>
    </row>
    <row r="934" spans="1:1" ht="15">
      <c r="A934" s="13"/>
    </row>
    <row r="935" spans="1:1" ht="15">
      <c r="A935" s="13"/>
    </row>
    <row r="936" spans="1:1" ht="15">
      <c r="A936" s="13"/>
    </row>
    <row r="937" spans="1:1" ht="15">
      <c r="A937" s="13"/>
    </row>
    <row r="938" spans="1:1" ht="15">
      <c r="A938" s="13"/>
    </row>
    <row r="939" spans="1:1" ht="15">
      <c r="A939" s="13"/>
    </row>
    <row r="940" spans="1:1" ht="15">
      <c r="A940" s="13"/>
    </row>
    <row r="941" spans="1:1" ht="15">
      <c r="A941" s="13"/>
    </row>
    <row r="942" spans="1:1" ht="15">
      <c r="A942" s="13"/>
    </row>
    <row r="943" spans="1:1" ht="15">
      <c r="A943" s="13"/>
    </row>
    <row r="944" spans="1:1" ht="15">
      <c r="A944" s="13"/>
    </row>
    <row r="945" spans="1:1" ht="15">
      <c r="A945" s="13"/>
    </row>
    <row r="946" spans="1:1" ht="15">
      <c r="A946" s="13"/>
    </row>
    <row r="947" spans="1:1" ht="15">
      <c r="A947" s="13"/>
    </row>
    <row r="948" spans="1:1" ht="15">
      <c r="A948" s="13"/>
    </row>
    <row r="949" spans="1:1" ht="15">
      <c r="A949" s="13"/>
    </row>
    <row r="950" spans="1:1" ht="15">
      <c r="A950" s="13"/>
    </row>
    <row r="951" spans="1:1" ht="15">
      <c r="A951" s="13"/>
    </row>
    <row r="952" spans="1:1" ht="15">
      <c r="A952" s="13"/>
    </row>
    <row r="953" spans="1:1" ht="15">
      <c r="A953" s="13"/>
    </row>
    <row r="954" spans="1:1" ht="15">
      <c r="A954" s="13"/>
    </row>
    <row r="955" spans="1:1" ht="15">
      <c r="A955" s="13"/>
    </row>
    <row r="956" spans="1:1" ht="15">
      <c r="A956" s="13"/>
    </row>
    <row r="957" spans="1:1" ht="15">
      <c r="A957" s="13"/>
    </row>
    <row r="958" spans="1:1" ht="15">
      <c r="A958" s="13"/>
    </row>
    <row r="959" spans="1:1" ht="15">
      <c r="A959" s="13"/>
    </row>
    <row r="960" spans="1:1" ht="15">
      <c r="A960" s="13"/>
    </row>
    <row r="961" spans="1:1" ht="15">
      <c r="A961" s="13"/>
    </row>
    <row r="962" spans="1:1" ht="15">
      <c r="A962" s="13"/>
    </row>
    <row r="963" spans="1:1" ht="15">
      <c r="A963" s="13"/>
    </row>
    <row r="964" spans="1:1" ht="15">
      <c r="A964" s="13"/>
    </row>
    <row r="965" spans="1:1" ht="15">
      <c r="A965" s="13"/>
    </row>
    <row r="966" spans="1:1" ht="15">
      <c r="A966" s="13"/>
    </row>
    <row r="967" spans="1:1" ht="15">
      <c r="A967" s="13"/>
    </row>
    <row r="968" spans="1:1" ht="15">
      <c r="A968" s="13"/>
    </row>
    <row r="969" spans="1:1" ht="15">
      <c r="A969" s="13"/>
    </row>
    <row r="970" spans="1:1" ht="15">
      <c r="A970" s="13"/>
    </row>
    <row r="971" spans="1:1" ht="15">
      <c r="A971" s="13"/>
    </row>
    <row r="972" spans="1:1" ht="15">
      <c r="A972" s="13"/>
    </row>
    <row r="973" spans="1:1" ht="15">
      <c r="A973" s="13"/>
    </row>
    <row r="974" spans="1:1" ht="15">
      <c r="A974" s="13"/>
    </row>
    <row r="975" spans="1:1" ht="15">
      <c r="A975" s="13"/>
    </row>
    <row r="976" spans="1:1" ht="15">
      <c r="A976" s="13"/>
    </row>
    <row r="977" spans="1:1" ht="15">
      <c r="A977" s="13"/>
    </row>
    <row r="978" spans="1:1" ht="15">
      <c r="A978" s="13"/>
    </row>
    <row r="979" spans="1:1" ht="15">
      <c r="A979" s="13"/>
    </row>
    <row r="980" spans="1:1" ht="15">
      <c r="A980" s="13"/>
    </row>
    <row r="981" spans="1:1" ht="15">
      <c r="A981" s="13"/>
    </row>
    <row r="982" spans="1:1" ht="15">
      <c r="A982" s="13"/>
    </row>
    <row r="983" spans="1:1" ht="15">
      <c r="A983" s="13"/>
    </row>
    <row r="984" spans="1:1" ht="15">
      <c r="A984" s="13"/>
    </row>
    <row r="985" spans="1:1" ht="15">
      <c r="A985" s="13"/>
    </row>
    <row r="986" spans="1:1" ht="15">
      <c r="A986" s="13"/>
    </row>
    <row r="987" spans="1:1" ht="15">
      <c r="A987" s="13"/>
    </row>
    <row r="988" spans="1:1" ht="15">
      <c r="A988" s="13"/>
    </row>
    <row r="989" spans="1:1" ht="15">
      <c r="A989" s="13"/>
    </row>
    <row r="990" spans="1:1" ht="15">
      <c r="A990" s="13"/>
    </row>
    <row r="991" spans="1:1" ht="15">
      <c r="A991" s="13"/>
    </row>
    <row r="992" spans="1:1" ht="15">
      <c r="A992" s="13"/>
    </row>
    <row r="993" spans="1:1" ht="15">
      <c r="A993" s="13"/>
    </row>
    <row r="994" spans="1:1" ht="15">
      <c r="A994" s="13"/>
    </row>
    <row r="995" spans="1:1" ht="15">
      <c r="A995" s="13"/>
    </row>
    <row r="996" spans="1:1" ht="15">
      <c r="A996" s="13"/>
    </row>
    <row r="997" spans="1:1" ht="15">
      <c r="A997" s="13"/>
    </row>
    <row r="998" spans="1:1" ht="15">
      <c r="A998" s="13"/>
    </row>
    <row r="999" spans="1:1" ht="15">
      <c r="A999" s="13"/>
    </row>
    <row r="1000" spans="1:1" ht="15">
      <c r="A1000" s="13"/>
    </row>
    <row r="1001" spans="1:1" ht="15">
      <c r="A1001" s="13"/>
    </row>
    <row r="1002" spans="1:1" ht="15">
      <c r="A1002" s="13"/>
    </row>
    <row r="1003" spans="1:1" ht="15">
      <c r="A1003" s="13"/>
    </row>
    <row r="1004" spans="1:1" ht="15">
      <c r="A1004" s="13"/>
    </row>
    <row r="1005" spans="1:1" ht="15">
      <c r="A1005" s="13"/>
    </row>
    <row r="1006" spans="1:1" ht="15">
      <c r="A1006" s="13"/>
    </row>
    <row r="1007" spans="1:1" ht="15">
      <c r="A1007" s="13"/>
    </row>
    <row r="1008" spans="1:1" ht="15">
      <c r="A1008" s="13"/>
    </row>
    <row r="1009" spans="1:1" ht="15">
      <c r="A1009" s="13"/>
    </row>
    <row r="1010" spans="1:1" ht="15">
      <c r="A1010" s="13"/>
    </row>
    <row r="1011" spans="1:1" ht="15">
      <c r="A1011" s="13"/>
    </row>
    <row r="1012" spans="1:1" ht="15">
      <c r="A1012" s="13"/>
    </row>
    <row r="1013" spans="1:1" ht="15">
      <c r="A1013" s="13"/>
    </row>
    <row r="1014" spans="1:1" ht="15">
      <c r="A1014" s="13"/>
    </row>
    <row r="1015" spans="1:1" ht="15">
      <c r="A1015" s="13"/>
    </row>
    <row r="1016" spans="1:1" ht="15">
      <c r="A1016" s="13"/>
    </row>
    <row r="1017" spans="1:1" ht="15">
      <c r="A1017" s="13"/>
    </row>
    <row r="1018" spans="1:1" ht="15">
      <c r="A1018" s="13"/>
    </row>
    <row r="1019" spans="1:1" ht="15">
      <c r="A1019" s="13"/>
    </row>
    <row r="1020" spans="1:1" ht="15">
      <c r="A1020" s="13"/>
    </row>
    <row r="1021" spans="1:1" ht="15">
      <c r="A1021" s="13"/>
    </row>
    <row r="1022" spans="1:1" ht="15">
      <c r="A1022" s="13"/>
    </row>
    <row r="1023" spans="1:1" ht="15">
      <c r="A1023" s="13"/>
    </row>
    <row r="1024" spans="1:1" ht="15">
      <c r="A1024" s="13"/>
    </row>
    <row r="1025" spans="1:1" ht="15">
      <c r="A1025" s="13"/>
    </row>
    <row r="1026" spans="1:1" ht="15">
      <c r="A1026" s="13"/>
    </row>
    <row r="1027" spans="1:1" ht="15">
      <c r="A1027" s="13"/>
    </row>
    <row r="1028" spans="1:1" ht="15">
      <c r="A1028" s="13"/>
    </row>
    <row r="1029" spans="1:1" ht="15">
      <c r="A1029" s="13"/>
    </row>
    <row r="1030" spans="1:1" ht="15">
      <c r="A1030" s="13"/>
    </row>
    <row r="1031" spans="1:1" ht="15">
      <c r="A1031" s="13"/>
    </row>
    <row r="1032" spans="1:1" ht="15">
      <c r="A1032" s="13"/>
    </row>
    <row r="1033" spans="1:1" ht="15">
      <c r="A1033" s="13"/>
    </row>
    <row r="1034" spans="1:1" ht="15">
      <c r="A1034" s="13"/>
    </row>
    <row r="1035" spans="1:1" ht="15">
      <c r="A1035" s="13"/>
    </row>
    <row r="1036" spans="1:1" ht="15">
      <c r="A1036" s="13"/>
    </row>
    <row r="1037" spans="1:1" ht="15">
      <c r="A1037" s="13"/>
    </row>
    <row r="1038" spans="1:1" ht="15">
      <c r="A1038" s="13"/>
    </row>
    <row r="1039" spans="1:1" ht="15">
      <c r="A1039" s="13"/>
    </row>
    <row r="1040" spans="1:1" ht="15">
      <c r="A1040" s="13"/>
    </row>
    <row r="1041" spans="1:1" ht="15">
      <c r="A1041" s="13"/>
    </row>
    <row r="1042" spans="1:1" ht="15">
      <c r="A1042" s="13"/>
    </row>
    <row r="1043" spans="1:1" ht="15">
      <c r="A1043" s="13"/>
    </row>
    <row r="1044" spans="1:1" ht="15">
      <c r="A1044" s="13"/>
    </row>
    <row r="1045" spans="1:1" ht="15">
      <c r="A1045" s="13"/>
    </row>
    <row r="1046" spans="1:1" ht="15">
      <c r="A1046" s="13"/>
    </row>
    <row r="1047" spans="1:1" ht="15">
      <c r="A1047" s="13"/>
    </row>
    <row r="1048" spans="1:1" ht="15">
      <c r="A1048" s="13"/>
    </row>
    <row r="1049" spans="1:1" ht="15">
      <c r="A1049" s="13"/>
    </row>
    <row r="1050" spans="1:1" ht="15">
      <c r="A1050" s="13"/>
    </row>
    <row r="1051" spans="1:1" ht="15">
      <c r="A1051" s="13"/>
    </row>
    <row r="1052" spans="1:1" ht="15">
      <c r="A1052" s="13"/>
    </row>
    <row r="1053" spans="1:1" ht="15">
      <c r="A1053" s="13"/>
    </row>
    <row r="1054" spans="1:1" ht="15">
      <c r="A1054" s="13"/>
    </row>
    <row r="1055" spans="1:1" ht="15">
      <c r="A1055" s="13"/>
    </row>
    <row r="1056" spans="1:1" ht="15">
      <c r="A1056" s="13"/>
    </row>
    <row r="1057" spans="1:1" ht="15">
      <c r="A1057" s="13"/>
    </row>
    <row r="1058" spans="1:1" ht="15">
      <c r="A1058" s="13"/>
    </row>
    <row r="1059" spans="1:1" ht="15">
      <c r="A1059" s="13"/>
    </row>
    <row r="1060" spans="1:1" ht="15">
      <c r="A1060" s="13"/>
    </row>
    <row r="1061" spans="1:1" ht="15">
      <c r="A1061" s="13"/>
    </row>
    <row r="1062" spans="1:1" ht="15">
      <c r="A1062" s="13"/>
    </row>
    <row r="1063" spans="1:1" ht="15">
      <c r="A1063" s="13"/>
    </row>
    <row r="1064" spans="1:1" ht="15">
      <c r="A1064" s="13"/>
    </row>
    <row r="1065" spans="1:1" ht="15">
      <c r="A1065" s="13"/>
    </row>
    <row r="1066" spans="1:1" ht="15">
      <c r="A1066" s="13"/>
    </row>
    <row r="1067" spans="1:1" ht="15">
      <c r="A1067" s="13"/>
    </row>
    <row r="1068" spans="1:1" ht="15">
      <c r="A1068" s="13"/>
    </row>
    <row r="1069" spans="1:1" ht="15">
      <c r="A1069" s="13"/>
    </row>
    <row r="1070" spans="1:1" ht="15">
      <c r="A1070" s="13"/>
    </row>
    <row r="1071" spans="1:1" ht="15">
      <c r="A1071" s="13"/>
    </row>
    <row r="1072" spans="1:1" ht="15">
      <c r="A1072" s="13"/>
    </row>
    <row r="1073" spans="1:1" ht="15">
      <c r="A1073" s="13"/>
    </row>
    <row r="1074" spans="1:1" ht="15">
      <c r="A1074" s="13"/>
    </row>
    <row r="1075" spans="1:1" ht="15">
      <c r="A1075" s="13"/>
    </row>
    <row r="1076" spans="1:1" ht="15">
      <c r="A1076" s="13"/>
    </row>
    <row r="1077" spans="1:1" ht="15">
      <c r="A1077" s="13"/>
    </row>
    <row r="1078" spans="1:1" ht="15">
      <c r="A1078" s="13"/>
    </row>
    <row r="1079" spans="1:1" ht="15">
      <c r="A1079" s="13"/>
    </row>
    <row r="1080" spans="1:1" ht="15">
      <c r="A1080" s="13"/>
    </row>
    <row r="1081" spans="1:1" ht="15">
      <c r="A1081" s="13"/>
    </row>
    <row r="1082" spans="1:1" ht="15">
      <c r="A1082" s="13"/>
    </row>
    <row r="1083" spans="1:1" ht="15">
      <c r="A1083" s="13"/>
    </row>
    <row r="1084" spans="1:1" ht="15">
      <c r="A1084" s="13"/>
    </row>
    <row r="1085" spans="1:1" ht="15">
      <c r="A1085" s="13"/>
    </row>
    <row r="1086" spans="1:1" ht="15">
      <c r="A1086" s="13"/>
    </row>
    <row r="1087" spans="1:1" ht="15">
      <c r="A1087" s="13"/>
    </row>
    <row r="1088" spans="1:1" ht="15">
      <c r="A1088" s="13"/>
    </row>
    <row r="1089" spans="1:1" ht="15">
      <c r="A1089" s="13"/>
    </row>
    <row r="1090" spans="1:1" ht="15">
      <c r="A1090" s="13"/>
    </row>
    <row r="1091" spans="1:1" ht="15">
      <c r="A1091" s="13"/>
    </row>
    <row r="1092" spans="1:1" ht="15">
      <c r="A1092" s="13"/>
    </row>
    <row r="1093" spans="1:1" ht="15">
      <c r="A1093" s="13"/>
    </row>
    <row r="1094" spans="1:1" ht="15">
      <c r="A1094" s="13"/>
    </row>
    <row r="1095" spans="1:1" ht="15">
      <c r="A1095" s="13"/>
    </row>
    <row r="1096" spans="1:1" ht="15">
      <c r="A1096" s="13"/>
    </row>
    <row r="1097" spans="1:1" ht="15">
      <c r="A1097" s="13"/>
    </row>
    <row r="1098" spans="1:1" ht="15">
      <c r="A1098" s="13"/>
    </row>
    <row r="1099" spans="1:1" ht="15">
      <c r="A1099" s="13"/>
    </row>
    <row r="1100" spans="1:1" ht="15">
      <c r="A1100" s="13"/>
    </row>
    <row r="1101" spans="1:1" ht="15">
      <c r="A1101" s="13"/>
    </row>
    <row r="1102" spans="1:1" ht="15">
      <c r="A1102" s="13"/>
    </row>
    <row r="1103" spans="1:1" ht="15">
      <c r="A1103" s="13"/>
    </row>
    <row r="1104" spans="1:1" ht="15">
      <c r="A1104" s="13"/>
    </row>
    <row r="1105" spans="1:1" ht="15">
      <c r="A1105" s="13"/>
    </row>
    <row r="1106" spans="1:1" ht="15">
      <c r="A1106" s="13"/>
    </row>
    <row r="1107" spans="1:1" ht="15">
      <c r="A1107" s="13"/>
    </row>
    <row r="1108" spans="1:1" ht="15">
      <c r="A1108" s="13"/>
    </row>
    <row r="1109" spans="1:1" ht="15">
      <c r="A1109" s="13"/>
    </row>
    <row r="1110" spans="1:1" ht="15">
      <c r="A1110" s="13"/>
    </row>
    <row r="1111" spans="1:1" ht="15">
      <c r="A1111" s="13"/>
    </row>
    <row r="1112" spans="1:1" ht="15">
      <c r="A1112" s="13"/>
    </row>
    <row r="1113" spans="1:1" ht="15">
      <c r="A1113" s="13"/>
    </row>
    <row r="1114" spans="1:1" ht="15">
      <c r="A1114" s="13"/>
    </row>
    <row r="1115" spans="1:1" ht="15">
      <c r="A1115" s="13"/>
    </row>
    <row r="1116" spans="1:1" ht="15">
      <c r="A1116" s="13"/>
    </row>
    <row r="1117" spans="1:1" ht="15">
      <c r="A1117" s="13"/>
    </row>
    <row r="1118" spans="1:1" ht="15">
      <c r="A1118" s="13"/>
    </row>
    <row r="1119" spans="1:1" ht="15">
      <c r="A1119" s="13"/>
    </row>
    <row r="1120" spans="1:1" ht="15">
      <c r="A1120" s="13"/>
    </row>
    <row r="1121" spans="1:1" ht="15">
      <c r="A1121" s="13"/>
    </row>
    <row r="1122" spans="1:1" ht="15">
      <c r="A1122" s="13"/>
    </row>
    <row r="1123" spans="1:1" ht="15">
      <c r="A1123" s="13"/>
    </row>
    <row r="1124" spans="1:1" ht="15">
      <c r="A1124" s="13"/>
    </row>
    <row r="1125" spans="1:1" ht="15">
      <c r="A1125" s="13"/>
    </row>
    <row r="1126" spans="1:1" ht="15">
      <c r="A1126" s="13"/>
    </row>
    <row r="1127" spans="1:1" ht="15">
      <c r="A1127" s="13"/>
    </row>
    <row r="1128" spans="1:1" ht="15">
      <c r="A1128" s="13"/>
    </row>
    <row r="1129" spans="1:1" ht="15">
      <c r="A1129" s="13"/>
    </row>
    <row r="1130" spans="1:1" ht="15">
      <c r="A1130" s="13"/>
    </row>
    <row r="1131" spans="1:1" ht="15">
      <c r="A1131" s="13"/>
    </row>
    <row r="1132" spans="1:1" ht="15">
      <c r="A1132" s="13"/>
    </row>
    <row r="1133" spans="1:1" ht="15">
      <c r="A1133" s="13"/>
    </row>
    <row r="1134" spans="1:1" ht="15">
      <c r="A1134" s="13"/>
    </row>
    <row r="1135" spans="1:1" ht="15">
      <c r="A1135" s="13"/>
    </row>
    <row r="1136" spans="1:1" ht="15">
      <c r="A1136" s="13"/>
    </row>
    <row r="1137" spans="1:1" ht="15">
      <c r="A1137" s="13"/>
    </row>
    <row r="1138" spans="1:1" ht="15">
      <c r="A1138" s="13"/>
    </row>
    <row r="1139" spans="1:1" ht="15">
      <c r="A1139" s="13"/>
    </row>
    <row r="1140" spans="1:1" ht="15">
      <c r="A1140" s="13"/>
    </row>
    <row r="1141" spans="1:1" ht="15">
      <c r="A1141" s="13"/>
    </row>
    <row r="1142" spans="1:1" ht="15">
      <c r="A1142" s="13"/>
    </row>
    <row r="1143" spans="1:1" ht="15">
      <c r="A1143" s="13"/>
    </row>
    <row r="1144" spans="1:1" ht="15">
      <c r="A1144" s="13"/>
    </row>
    <row r="1145" spans="1:1" ht="15">
      <c r="A1145" s="13"/>
    </row>
    <row r="1146" spans="1:1" ht="15">
      <c r="A1146" s="13"/>
    </row>
    <row r="1147" spans="1:1" ht="15">
      <c r="A1147" s="13"/>
    </row>
    <row r="1148" spans="1:1" ht="15">
      <c r="A1148" s="13"/>
    </row>
    <row r="1149" spans="1:1" ht="15">
      <c r="A1149" s="13"/>
    </row>
    <row r="1150" spans="1:1" ht="15">
      <c r="A1150" s="13"/>
    </row>
    <row r="1151" spans="1:1" ht="15">
      <c r="A1151" s="13"/>
    </row>
    <row r="1152" spans="1:1" ht="15">
      <c r="A1152" s="13"/>
    </row>
    <row r="1153" spans="1:1" ht="15">
      <c r="A1153" s="13"/>
    </row>
    <row r="1154" spans="1:1" ht="15">
      <c r="A1154" s="13"/>
    </row>
    <row r="1155" spans="1:1" ht="15">
      <c r="A1155" s="13"/>
    </row>
    <row r="1156" spans="1:1" ht="15">
      <c r="A1156" s="13"/>
    </row>
    <row r="1157" spans="1:1" ht="15">
      <c r="A1157" s="13"/>
    </row>
    <row r="1158" spans="1:1" ht="15">
      <c r="A1158" s="13"/>
    </row>
    <row r="1159" spans="1:1" ht="15">
      <c r="A1159" s="13"/>
    </row>
    <row r="1160" spans="1:1" ht="15">
      <c r="A1160" s="13"/>
    </row>
    <row r="1161" spans="1:1" ht="15">
      <c r="A1161" s="13"/>
    </row>
    <row r="1162" spans="1:1" ht="15">
      <c r="A1162" s="13"/>
    </row>
    <row r="1163" spans="1:1" ht="15">
      <c r="A1163" s="13"/>
    </row>
    <row r="1164" spans="1:1" ht="15">
      <c r="A1164" s="13"/>
    </row>
    <row r="1165" spans="1:1" ht="15">
      <c r="A1165" s="13"/>
    </row>
    <row r="1166" spans="1:1" ht="15">
      <c r="A1166" s="13"/>
    </row>
    <row r="1167" spans="1:1" ht="15">
      <c r="A1167" s="13"/>
    </row>
    <row r="1168" spans="1:1" ht="15">
      <c r="A1168" s="13"/>
    </row>
    <row r="1169" spans="1:1" ht="15">
      <c r="A1169" s="13"/>
    </row>
    <row r="1170" spans="1:1" ht="15">
      <c r="A1170" s="13"/>
    </row>
    <row r="1171" spans="1:1" ht="15">
      <c r="A1171" s="13"/>
    </row>
    <row r="1172" spans="1:1" ht="15">
      <c r="A1172" s="13"/>
    </row>
    <row r="1173" spans="1:1" ht="15">
      <c r="A1173" s="13"/>
    </row>
    <row r="1174" spans="1:1" ht="15">
      <c r="A1174" s="13"/>
    </row>
    <row r="1175" spans="1:1" ht="15">
      <c r="A1175" s="13"/>
    </row>
    <row r="1176" spans="1:1" ht="15">
      <c r="A1176" s="13"/>
    </row>
    <row r="1177" spans="1:1" ht="15">
      <c r="A1177" s="13"/>
    </row>
    <row r="1178" spans="1:1" ht="15">
      <c r="A1178" s="13"/>
    </row>
    <row r="1179" spans="1:1" ht="15">
      <c r="A1179" s="13"/>
    </row>
    <row r="1180" spans="1:1" ht="15">
      <c r="A1180" s="13"/>
    </row>
    <row r="1181" spans="1:1" ht="15">
      <c r="A1181" s="13"/>
    </row>
    <row r="1182" spans="1:1" ht="15">
      <c r="A1182" s="13"/>
    </row>
    <row r="1183" spans="1:1" ht="15">
      <c r="A1183" s="13"/>
    </row>
    <row r="1184" spans="1:1" ht="15">
      <c r="A1184" s="13"/>
    </row>
    <row r="1185" spans="1:1" ht="15">
      <c r="A1185" s="13"/>
    </row>
    <row r="1186" spans="1:1" ht="15">
      <c r="A1186" s="13"/>
    </row>
    <row r="1187" spans="1:1" ht="15">
      <c r="A1187" s="13"/>
    </row>
    <row r="1188" spans="1:1" ht="15">
      <c r="A1188" s="13"/>
    </row>
    <row r="1189" spans="1:1" ht="15">
      <c r="A1189" s="13"/>
    </row>
    <row r="1190" spans="1:1" ht="15">
      <c r="A1190" s="13"/>
    </row>
    <row r="1191" spans="1:1" ht="15">
      <c r="A1191" s="13"/>
    </row>
    <row r="1192" spans="1:1" ht="15">
      <c r="A1192" s="13"/>
    </row>
    <row r="1193" spans="1:1" ht="15">
      <c r="A1193" s="13"/>
    </row>
    <row r="1194" spans="1:1" ht="15">
      <c r="A1194" s="13"/>
    </row>
    <row r="1195" spans="1:1" ht="15">
      <c r="A1195" s="13"/>
    </row>
    <row r="1196" spans="1:1" ht="15">
      <c r="A1196" s="13"/>
    </row>
    <row r="1197" spans="1:1" ht="15">
      <c r="A1197" s="13"/>
    </row>
    <row r="1198" spans="1:1" ht="15">
      <c r="A1198" s="13"/>
    </row>
    <row r="1199" spans="1:1" ht="15">
      <c r="A1199" s="13"/>
    </row>
    <row r="1200" spans="1:1" ht="15">
      <c r="A1200" s="13"/>
    </row>
    <row r="1201" spans="1:1" ht="15">
      <c r="A1201" s="13"/>
    </row>
    <row r="1202" spans="1:1" ht="15">
      <c r="A1202" s="13"/>
    </row>
    <row r="1203" spans="1:1" ht="15">
      <c r="A1203" s="13"/>
    </row>
    <row r="1204" spans="1:1" ht="15">
      <c r="A1204" s="13"/>
    </row>
    <row r="1205" spans="1:1" ht="15">
      <c r="A1205" s="13"/>
    </row>
    <row r="1206" spans="1:1" ht="15">
      <c r="A1206" s="13"/>
    </row>
    <row r="1207" spans="1:1" ht="15">
      <c r="A1207" s="13"/>
    </row>
    <row r="1208" spans="1:1" ht="15">
      <c r="A1208" s="13"/>
    </row>
    <row r="1209" spans="1:1" ht="15">
      <c r="A1209" s="13"/>
    </row>
    <row r="1210" spans="1:1" ht="15">
      <c r="A1210" s="13"/>
    </row>
    <row r="1211" spans="1:1" ht="15">
      <c r="A1211" s="13"/>
    </row>
    <row r="1212" spans="1:1" ht="15">
      <c r="A1212" s="13"/>
    </row>
    <row r="1213" spans="1:1" ht="15">
      <c r="A1213" s="13"/>
    </row>
    <row r="1214" spans="1:1" ht="15">
      <c r="A1214" s="13"/>
    </row>
    <row r="1215" spans="1:1" ht="15">
      <c r="A1215" s="13"/>
    </row>
    <row r="1216" spans="1:1" ht="15">
      <c r="A1216" s="13"/>
    </row>
    <row r="1217" spans="1:1" ht="15">
      <c r="A1217" s="13"/>
    </row>
    <row r="1218" spans="1:1" ht="15">
      <c r="A1218" s="13"/>
    </row>
    <row r="1219" spans="1:1" ht="15">
      <c r="A1219" s="13"/>
    </row>
    <row r="1220" spans="1:1" ht="15">
      <c r="A1220" s="13"/>
    </row>
    <row r="1221" spans="1:1" ht="15">
      <c r="A1221" s="13"/>
    </row>
    <row r="1222" spans="1:1" ht="15">
      <c r="A1222" s="13"/>
    </row>
    <row r="1223" spans="1:1" ht="15">
      <c r="A1223" s="13"/>
    </row>
    <row r="1224" spans="1:1" ht="15">
      <c r="A1224" s="13"/>
    </row>
    <row r="1225" spans="1:1" ht="15">
      <c r="A1225" s="13"/>
    </row>
    <row r="1226" spans="1:1" ht="15">
      <c r="A1226" s="13"/>
    </row>
    <row r="1227" spans="1:1" ht="15">
      <c r="A1227" s="13"/>
    </row>
    <row r="1228" spans="1:1" ht="15">
      <c r="A1228" s="13"/>
    </row>
    <row r="1229" spans="1:1" ht="15">
      <c r="A1229" s="13"/>
    </row>
    <row r="1230" spans="1:1" ht="15">
      <c r="A1230" s="13"/>
    </row>
    <row r="1231" spans="1:1" ht="15">
      <c r="A1231" s="13"/>
    </row>
    <row r="1232" spans="1:1" ht="15">
      <c r="A1232" s="13"/>
    </row>
    <row r="1233" spans="1:1" ht="15">
      <c r="A1233" s="13"/>
    </row>
    <row r="1234" spans="1:1" ht="15">
      <c r="A1234" s="13"/>
    </row>
    <row r="1235" spans="1:1" ht="15">
      <c r="A1235" s="13"/>
    </row>
    <row r="1236" spans="1:1" ht="15">
      <c r="A1236" s="13"/>
    </row>
    <row r="1237" spans="1:1" ht="15">
      <c r="A1237" s="13"/>
    </row>
    <row r="1238" spans="1:1" ht="15">
      <c r="A1238" s="13"/>
    </row>
    <row r="1239" spans="1:1" ht="15">
      <c r="A1239" s="13"/>
    </row>
    <row r="1240" spans="1:1" ht="15">
      <c r="A1240" s="13"/>
    </row>
    <row r="1241" spans="1:1" ht="15">
      <c r="A1241" s="13"/>
    </row>
    <row r="1242" spans="1:1" ht="15">
      <c r="A1242" s="13"/>
    </row>
    <row r="1243" spans="1:1" ht="15">
      <c r="A1243" s="13"/>
    </row>
    <row r="1244" spans="1:1" ht="15">
      <c r="A1244" s="13"/>
    </row>
    <row r="1245" spans="1:1" ht="15">
      <c r="A1245" s="13"/>
    </row>
    <row r="1246" spans="1:1" ht="15">
      <c r="A1246" s="13"/>
    </row>
    <row r="1247" spans="1:1" ht="15">
      <c r="A1247" s="13"/>
    </row>
    <row r="1248" spans="1:1" ht="15">
      <c r="A1248" s="13"/>
    </row>
    <row r="1249" spans="1:1" ht="15">
      <c r="A1249" s="13"/>
    </row>
    <row r="1250" spans="1:1" ht="15">
      <c r="A1250" s="13"/>
    </row>
    <row r="1251" spans="1:1" ht="15">
      <c r="A1251" s="13"/>
    </row>
    <row r="1252" spans="1:1" ht="15">
      <c r="A1252" s="13"/>
    </row>
    <row r="1253" spans="1:1" ht="15">
      <c r="A1253" s="13"/>
    </row>
    <row r="1254" spans="1:1" ht="15">
      <c r="A1254" s="13"/>
    </row>
    <row r="1255" spans="1:1" ht="15">
      <c r="A1255" s="13"/>
    </row>
    <row r="1256" spans="1:1" ht="15">
      <c r="A1256" s="13"/>
    </row>
    <row r="1257" spans="1:1" ht="15">
      <c r="A1257" s="13"/>
    </row>
    <row r="1258" spans="1:1" ht="15">
      <c r="A1258" s="13"/>
    </row>
    <row r="1259" spans="1:1" ht="15">
      <c r="A1259" s="13"/>
    </row>
    <row r="1260" spans="1:1" ht="15">
      <c r="A1260" s="13"/>
    </row>
    <row r="1261" spans="1:1" ht="15">
      <c r="A1261" s="13"/>
    </row>
    <row r="1262" spans="1:1" ht="15">
      <c r="A1262" s="13"/>
    </row>
    <row r="1263" spans="1:1" ht="15">
      <c r="A1263" s="13"/>
    </row>
    <row r="1264" spans="1:1" ht="15">
      <c r="A1264" s="13"/>
    </row>
    <row r="1265" spans="1:1" ht="15">
      <c r="A1265" s="13"/>
    </row>
    <row r="1266" spans="1:1" ht="15">
      <c r="A1266" s="13"/>
    </row>
    <row r="1267" spans="1:1" ht="15">
      <c r="A1267" s="13"/>
    </row>
    <row r="1268" spans="1:1" ht="15">
      <c r="A1268" s="13"/>
    </row>
    <row r="1269" spans="1:1" ht="15">
      <c r="A1269" s="13"/>
    </row>
    <row r="1270" spans="1:1" ht="15">
      <c r="A1270" s="13"/>
    </row>
    <row r="1271" spans="1:1" ht="15">
      <c r="A1271" s="13"/>
    </row>
    <row r="1272" spans="1:1" ht="15">
      <c r="A1272" s="13"/>
    </row>
    <row r="1273" spans="1:1" ht="15">
      <c r="A1273" s="13"/>
    </row>
    <row r="1274" spans="1:1" ht="15">
      <c r="A1274" s="13"/>
    </row>
    <row r="1275" spans="1:1" ht="15">
      <c r="A1275" s="13"/>
    </row>
    <row r="1276" spans="1:1" ht="15">
      <c r="A1276" s="13"/>
    </row>
    <row r="1277" spans="1:1" ht="15">
      <c r="A1277" s="13"/>
    </row>
    <row r="1278" spans="1:1" ht="15">
      <c r="A1278" s="13"/>
    </row>
    <row r="1279" spans="1:1" ht="15">
      <c r="A1279" s="13"/>
    </row>
    <row r="1280" spans="1:1" ht="15">
      <c r="A1280" s="13"/>
    </row>
    <row r="1281" spans="1:1" ht="15">
      <c r="A1281" s="13"/>
    </row>
    <row r="1282" spans="1:1" ht="15">
      <c r="A1282" s="13"/>
    </row>
    <row r="1283" spans="1:1" ht="15">
      <c r="A1283" s="13"/>
    </row>
    <row r="1284" spans="1:1" ht="15">
      <c r="A1284" s="13"/>
    </row>
    <row r="1285" spans="1:1" ht="15">
      <c r="A1285" s="13"/>
    </row>
    <row r="1286" spans="1:1" ht="15">
      <c r="A1286" s="13"/>
    </row>
    <row r="1287" spans="1:1" ht="15">
      <c r="A1287" s="13"/>
    </row>
    <row r="1288" spans="1:1" ht="15">
      <c r="A1288" s="13"/>
    </row>
    <row r="1289" spans="1:1" ht="15">
      <c r="A1289" s="13"/>
    </row>
    <row r="1290" spans="1:1" ht="15">
      <c r="A1290" s="13"/>
    </row>
    <row r="1291" spans="1:1" ht="15">
      <c r="A1291" s="13"/>
    </row>
    <row r="1292" spans="1:1" ht="15">
      <c r="A1292" s="13"/>
    </row>
    <row r="1293" spans="1:1" ht="15">
      <c r="A1293" s="13"/>
    </row>
    <row r="1294" spans="1:1" ht="15">
      <c r="A1294" s="13"/>
    </row>
    <row r="1295" spans="1:1" ht="15">
      <c r="A1295" s="13"/>
    </row>
    <row r="1296" spans="1:1" ht="15">
      <c r="A1296" s="13"/>
    </row>
    <row r="1297" spans="1:1" ht="15">
      <c r="A1297" s="13"/>
    </row>
    <row r="1298" spans="1:1" ht="15">
      <c r="A1298" s="13"/>
    </row>
    <row r="1299" spans="1:1" ht="15">
      <c r="A1299" s="13"/>
    </row>
    <row r="1300" spans="1:1" ht="15">
      <c r="A1300" s="13"/>
    </row>
    <row r="1301" spans="1:1" ht="15">
      <c r="A1301" s="13"/>
    </row>
    <row r="1302" spans="1:1" ht="15">
      <c r="A1302" s="13"/>
    </row>
    <row r="1303" spans="1:1" ht="15">
      <c r="A1303" s="13"/>
    </row>
    <row r="1304" spans="1:1" ht="15">
      <c r="A1304" s="13"/>
    </row>
    <row r="1305" spans="1:1" ht="15">
      <c r="A1305" s="13"/>
    </row>
    <row r="1306" spans="1:1" ht="15">
      <c r="A1306" s="13"/>
    </row>
    <row r="1307" spans="1:1" ht="15">
      <c r="A1307" s="13"/>
    </row>
    <row r="1308" spans="1:1" ht="15">
      <c r="A1308" s="13"/>
    </row>
    <row r="1309" spans="1:1" ht="15">
      <c r="A1309" s="13"/>
    </row>
    <row r="1310" spans="1:1" ht="15">
      <c r="A1310" s="13"/>
    </row>
    <row r="1311" spans="1:1" ht="15">
      <c r="A1311" s="13"/>
    </row>
    <row r="1312" spans="1:1" ht="15">
      <c r="A1312" s="13"/>
    </row>
    <row r="1313" spans="1:1" ht="15">
      <c r="A1313" s="13"/>
    </row>
    <row r="1314" spans="1:1" ht="15">
      <c r="A1314" s="13"/>
    </row>
    <row r="1315" spans="1:1" ht="15">
      <c r="A1315" s="13"/>
    </row>
    <row r="1316" spans="1:1" ht="15">
      <c r="A1316" s="13"/>
    </row>
    <row r="1317" spans="1:1" ht="15">
      <c r="A1317" s="13"/>
    </row>
    <row r="1318" spans="1:1" ht="15">
      <c r="A1318" s="13"/>
    </row>
    <row r="1319" spans="1:1" ht="15">
      <c r="A1319" s="13"/>
    </row>
    <row r="1320" spans="1:1" ht="15">
      <c r="A1320" s="13"/>
    </row>
    <row r="1321" spans="1:1" ht="15">
      <c r="A1321" s="13"/>
    </row>
    <row r="1322" spans="1:1" ht="15">
      <c r="A1322" s="13"/>
    </row>
    <row r="1323" spans="1:1" ht="15">
      <c r="A1323" s="13"/>
    </row>
    <row r="1324" spans="1:1" ht="15">
      <c r="A1324" s="13"/>
    </row>
    <row r="1325" spans="1:1" ht="15">
      <c r="A1325" s="13"/>
    </row>
    <row r="1326" spans="1:1" ht="15">
      <c r="A1326" s="13"/>
    </row>
    <row r="1327" spans="1:1" ht="15">
      <c r="A1327" s="13"/>
    </row>
    <row r="1328" spans="1:1" ht="15">
      <c r="A1328" s="13"/>
    </row>
    <row r="1329" spans="1:1" ht="15">
      <c r="A1329" s="13"/>
    </row>
    <row r="1330" spans="1:1" ht="15">
      <c r="A1330" s="13"/>
    </row>
    <row r="1331" spans="1:1" ht="15">
      <c r="A1331" s="13"/>
    </row>
    <row r="1332" spans="1:1" ht="15">
      <c r="A1332" s="13"/>
    </row>
    <row r="1333" spans="1:1" ht="15">
      <c r="A1333" s="13"/>
    </row>
    <row r="1334" spans="1:1" ht="15">
      <c r="A1334" s="13"/>
    </row>
    <row r="1335" spans="1:1" ht="15">
      <c r="A1335" s="13"/>
    </row>
    <row r="1336" spans="1:1" ht="15">
      <c r="A1336" s="13"/>
    </row>
    <row r="1337" spans="1:1" ht="15">
      <c r="A1337" s="13"/>
    </row>
    <row r="1338" spans="1:1" ht="15">
      <c r="A1338" s="13"/>
    </row>
    <row r="1339" spans="1:1" ht="15">
      <c r="A1339" s="13"/>
    </row>
    <row r="1340" spans="1:1" ht="15">
      <c r="A1340" s="13"/>
    </row>
    <row r="1341" spans="1:1" ht="15">
      <c r="A1341" s="13"/>
    </row>
    <row r="1342" spans="1:1" ht="15">
      <c r="A1342" s="13"/>
    </row>
    <row r="1343" spans="1:1" ht="15">
      <c r="A1343" s="13"/>
    </row>
    <row r="1344" spans="1:1" ht="15">
      <c r="A1344" s="13"/>
    </row>
    <row r="1345" spans="1:1" ht="15">
      <c r="A1345" s="13"/>
    </row>
    <row r="1346" spans="1:1" ht="15">
      <c r="A1346" s="13"/>
    </row>
    <row r="1347" spans="1:1" ht="15">
      <c r="A1347" s="13"/>
    </row>
    <row r="1348" spans="1:1" ht="15">
      <c r="A1348" s="13"/>
    </row>
    <row r="1349" spans="1:1" ht="15">
      <c r="A1349" s="13"/>
    </row>
    <row r="1350" spans="1:1" ht="15">
      <c r="A1350" s="13"/>
    </row>
    <row r="1351" spans="1:1" ht="15">
      <c r="A1351" s="13"/>
    </row>
    <row r="1352" spans="1:1" ht="15">
      <c r="A1352" s="13"/>
    </row>
    <row r="1353" spans="1:1" ht="15">
      <c r="A1353" s="13"/>
    </row>
    <row r="1354" spans="1:1" ht="15">
      <c r="A1354" s="13"/>
    </row>
    <row r="1355" spans="1:1" ht="15">
      <c r="A1355" s="13"/>
    </row>
    <row r="1356" spans="1:1" ht="15">
      <c r="A1356" s="13"/>
    </row>
    <row r="1357" spans="1:1" ht="15">
      <c r="A1357" s="13"/>
    </row>
    <row r="1358" spans="1:1" ht="15">
      <c r="A1358" s="13"/>
    </row>
    <row r="1359" spans="1:1" ht="15">
      <c r="A1359" s="13"/>
    </row>
    <row r="1360" spans="1:1" ht="15">
      <c r="A1360" s="13"/>
    </row>
    <row r="1361" spans="1:1" ht="15">
      <c r="A1361" s="13"/>
    </row>
    <row r="1362" spans="1:1" ht="15">
      <c r="A1362" s="13"/>
    </row>
    <row r="1363" spans="1:1" ht="15">
      <c r="A1363" s="13"/>
    </row>
    <row r="1364" spans="1:1" ht="15">
      <c r="A1364" s="13"/>
    </row>
    <row r="1365" spans="1:1" ht="15">
      <c r="A1365" s="13"/>
    </row>
    <row r="1366" spans="1:1" ht="15">
      <c r="A1366" s="13"/>
    </row>
    <row r="1367" spans="1:1" ht="15">
      <c r="A1367" s="13"/>
    </row>
    <row r="1368" spans="1:1" ht="15">
      <c r="A1368" s="13"/>
    </row>
    <row r="1369" spans="1:1" ht="15">
      <c r="A1369" s="13"/>
    </row>
    <row r="1370" spans="1:1" ht="15">
      <c r="A1370" s="13"/>
    </row>
    <row r="1371" spans="1:1" ht="15">
      <c r="A1371" s="13"/>
    </row>
    <row r="1372" spans="1:1" ht="15">
      <c r="A1372" s="13"/>
    </row>
    <row r="1373" spans="1:1" ht="15">
      <c r="A1373" s="13"/>
    </row>
    <row r="1374" spans="1:1" ht="15">
      <c r="A1374" s="13"/>
    </row>
    <row r="1375" spans="1:1" ht="15">
      <c r="A1375" s="13"/>
    </row>
    <row r="1376" spans="1:1" ht="15">
      <c r="A1376" s="13"/>
    </row>
    <row r="1377" spans="1:1" ht="15">
      <c r="A1377" s="13"/>
    </row>
    <row r="1378" spans="1:1" ht="15">
      <c r="A1378" s="13"/>
    </row>
    <row r="1379" spans="1:1" ht="15">
      <c r="A1379" s="13"/>
    </row>
    <row r="1380" spans="1:1" ht="15">
      <c r="A1380" s="13"/>
    </row>
    <row r="1381" spans="1:1" ht="15">
      <c r="A1381" s="13"/>
    </row>
    <row r="1382" spans="1:1" ht="15">
      <c r="A1382" s="13"/>
    </row>
    <row r="1383" spans="1:1" ht="15">
      <c r="A1383" s="13"/>
    </row>
    <row r="1384" spans="1:1" ht="15">
      <c r="A1384" s="13"/>
    </row>
    <row r="1385" spans="1:1" ht="15">
      <c r="A1385" s="13"/>
    </row>
    <row r="1386" spans="1:1" ht="15">
      <c r="A1386" s="13"/>
    </row>
    <row r="1387" spans="1:1" ht="15">
      <c r="A1387" s="13"/>
    </row>
    <row r="1388" spans="1:1" ht="15">
      <c r="A1388" s="13"/>
    </row>
    <row r="1389" spans="1:1" ht="15">
      <c r="A1389" s="13"/>
    </row>
    <row r="1390" spans="1:1" ht="15">
      <c r="A1390" s="13"/>
    </row>
    <row r="1391" spans="1:1" ht="15">
      <c r="A1391" s="13"/>
    </row>
    <row r="1392" spans="1:1" ht="15">
      <c r="A1392" s="13"/>
    </row>
    <row r="1393" spans="1:1" ht="15">
      <c r="A1393" s="13"/>
    </row>
    <row r="1394" spans="1:1" ht="15">
      <c r="A1394" s="13"/>
    </row>
    <row r="1395" spans="1:1" ht="15">
      <c r="A1395" s="13"/>
    </row>
    <row r="1396" spans="1:1" ht="15">
      <c r="A1396" s="13"/>
    </row>
    <row r="1397" spans="1:1" ht="15">
      <c r="A1397" s="13"/>
    </row>
    <row r="1398" spans="1:1" ht="15">
      <c r="A1398" s="13"/>
    </row>
    <row r="1399" spans="1:1" ht="15">
      <c r="A1399" s="13"/>
    </row>
    <row r="1400" spans="1:1" ht="15">
      <c r="A1400" s="13"/>
    </row>
    <row r="1401" spans="1:1" ht="15">
      <c r="A1401" s="13"/>
    </row>
    <row r="1402" spans="1:1" ht="15">
      <c r="A1402" s="13"/>
    </row>
    <row r="1403" spans="1:1" ht="15">
      <c r="A1403" s="13"/>
    </row>
    <row r="1404" spans="1:1" ht="15">
      <c r="A1404" s="13"/>
    </row>
    <row r="1405" spans="1:1" ht="15">
      <c r="A1405" s="13"/>
    </row>
    <row r="1406" spans="1:1" ht="15">
      <c r="A1406" s="13"/>
    </row>
    <row r="1407" spans="1:1" ht="15">
      <c r="A1407" s="13"/>
    </row>
    <row r="1408" spans="1:1" ht="15">
      <c r="A1408" s="13"/>
    </row>
    <row r="1409" spans="1:1" ht="15">
      <c r="A1409" s="13"/>
    </row>
    <row r="1410" spans="1:1" ht="15">
      <c r="A1410" s="13"/>
    </row>
    <row r="1411" spans="1:1" ht="15">
      <c r="A1411" s="13"/>
    </row>
    <row r="1412" spans="1:1" ht="15">
      <c r="A1412" s="13"/>
    </row>
    <row r="1413" spans="1:1" ht="15">
      <c r="A1413" s="13"/>
    </row>
    <row r="1414" spans="1:1" ht="15">
      <c r="A1414" s="13"/>
    </row>
    <row r="1415" spans="1:1" ht="15">
      <c r="A1415" s="13"/>
    </row>
    <row r="1416" spans="1:1" ht="15">
      <c r="A1416" s="13"/>
    </row>
    <row r="1417" spans="1:1" ht="15">
      <c r="A1417" s="13"/>
    </row>
    <row r="1418" spans="1:1" ht="15">
      <c r="A1418" s="13"/>
    </row>
    <row r="1419" spans="1:1" ht="15">
      <c r="A1419" s="13"/>
    </row>
    <row r="1420" spans="1:1" ht="15">
      <c r="A1420" s="13"/>
    </row>
    <row r="1421" spans="1:1" ht="15">
      <c r="A1421" s="13"/>
    </row>
    <row r="1422" spans="1:1" ht="15">
      <c r="A1422" s="13"/>
    </row>
    <row r="1423" spans="1:1" ht="15">
      <c r="A1423" s="13"/>
    </row>
    <row r="1424" spans="1:1" ht="15">
      <c r="A1424" s="13"/>
    </row>
    <row r="1425" spans="1:1" ht="15">
      <c r="A1425" s="13"/>
    </row>
    <row r="1426" spans="1:1" ht="15">
      <c r="A1426" s="13"/>
    </row>
    <row r="1427" spans="1:1" ht="15">
      <c r="A1427" s="13"/>
    </row>
    <row r="1428" spans="1:1" ht="15">
      <c r="A1428" s="13"/>
    </row>
    <row r="1429" spans="1:1" ht="15">
      <c r="A1429" s="13"/>
    </row>
    <row r="1430" spans="1:1" ht="15">
      <c r="A1430" s="13"/>
    </row>
    <row r="1431" spans="1:1" ht="15">
      <c r="A1431" s="13"/>
    </row>
    <row r="1432" spans="1:1" ht="15">
      <c r="A1432" s="13"/>
    </row>
    <row r="1433" spans="1:1" ht="15">
      <c r="A1433" s="13"/>
    </row>
    <row r="1434" spans="1:1" ht="15">
      <c r="A1434" s="13"/>
    </row>
    <row r="1435" spans="1:1" ht="15">
      <c r="A1435" s="13"/>
    </row>
    <row r="1436" spans="1:1" ht="15">
      <c r="A1436" s="13"/>
    </row>
    <row r="1437" spans="1:1" ht="15">
      <c r="A1437" s="13"/>
    </row>
    <row r="1438" spans="1:1" ht="15">
      <c r="A1438" s="13"/>
    </row>
    <row r="1439" spans="1:1" ht="15">
      <c r="A1439" s="13"/>
    </row>
    <row r="1440" spans="1:1" ht="15">
      <c r="A1440" s="13"/>
    </row>
    <row r="1441" spans="1:1" ht="15">
      <c r="A1441" s="13"/>
    </row>
    <row r="1442" spans="1:1" ht="15">
      <c r="A1442" s="13"/>
    </row>
    <row r="1443" spans="1:1" ht="15">
      <c r="A1443" s="13"/>
    </row>
    <row r="1444" spans="1:1" ht="15">
      <c r="A1444" s="13"/>
    </row>
    <row r="1445" spans="1:1" ht="15">
      <c r="A1445" s="13"/>
    </row>
    <row r="1446" spans="1:1" ht="15">
      <c r="A1446" s="13"/>
    </row>
    <row r="1447" spans="1:1" ht="15">
      <c r="A1447" s="13"/>
    </row>
    <row r="1448" spans="1:1" ht="15">
      <c r="A1448" s="13"/>
    </row>
    <row r="1449" spans="1:1" ht="15">
      <c r="A1449" s="13"/>
    </row>
    <row r="1450" spans="1:1" ht="15">
      <c r="A1450" s="13"/>
    </row>
    <row r="1451" spans="1:1" ht="15">
      <c r="A1451" s="13"/>
    </row>
    <row r="1452" spans="1:1" ht="15">
      <c r="A1452" s="13"/>
    </row>
    <row r="1453" spans="1:1" ht="15">
      <c r="A1453" s="13"/>
    </row>
    <row r="1454" spans="1:1" ht="15">
      <c r="A1454" s="13"/>
    </row>
    <row r="1455" spans="1:1" ht="15">
      <c r="A1455" s="13"/>
    </row>
    <row r="1456" spans="1:1" ht="15">
      <c r="A1456" s="13"/>
    </row>
    <row r="1457" spans="1:1" ht="15">
      <c r="A1457" s="13"/>
    </row>
    <row r="1458" spans="1:1" ht="15">
      <c r="A1458" s="13"/>
    </row>
    <row r="1459" spans="1:1" ht="15">
      <c r="A1459" s="13"/>
    </row>
    <row r="1460" spans="1:1" ht="15">
      <c r="A1460" s="13"/>
    </row>
    <row r="1461" spans="1:1" ht="15">
      <c r="A1461" s="13"/>
    </row>
    <row r="1462" spans="1:1" ht="15">
      <c r="A1462" s="13"/>
    </row>
    <row r="1463" spans="1:1" ht="15">
      <c r="A1463" s="13"/>
    </row>
    <row r="1464" spans="1:1" ht="15">
      <c r="A1464" s="13"/>
    </row>
    <row r="1465" spans="1:1" ht="15">
      <c r="A1465" s="13"/>
    </row>
    <row r="1466" spans="1:1" ht="15">
      <c r="A1466" s="13"/>
    </row>
    <row r="1467" spans="1:1" ht="15">
      <c r="A1467" s="13"/>
    </row>
    <row r="1468" spans="1:1" ht="15">
      <c r="A1468" s="13"/>
    </row>
    <row r="1469" spans="1:1" ht="15">
      <c r="A1469" s="13"/>
    </row>
    <row r="1470" spans="1:1" ht="15">
      <c r="A1470" s="13"/>
    </row>
    <row r="1471" spans="1:1" ht="15">
      <c r="A1471" s="13"/>
    </row>
    <row r="1472" spans="1:1" ht="15">
      <c r="A1472" s="13"/>
    </row>
    <row r="1473" spans="1:1" ht="15">
      <c r="A1473" s="13"/>
    </row>
    <row r="1474" spans="1:1" ht="15">
      <c r="A1474" s="13"/>
    </row>
    <row r="1475" spans="1:1" ht="15">
      <c r="A1475" s="13"/>
    </row>
    <row r="1476" spans="1:1" ht="15">
      <c r="A1476" s="13"/>
    </row>
    <row r="1477" spans="1:1" ht="15">
      <c r="A1477" s="13"/>
    </row>
    <row r="1478" spans="1:1" ht="15">
      <c r="A1478" s="13"/>
    </row>
    <row r="1479" spans="1:1" ht="15">
      <c r="A1479" s="13"/>
    </row>
    <row r="1480" spans="1:1" ht="15">
      <c r="A1480" s="13"/>
    </row>
    <row r="1481" spans="1:1" ht="15">
      <c r="A1481" s="13"/>
    </row>
    <row r="1482" spans="1:1" ht="15">
      <c r="A1482" s="13"/>
    </row>
    <row r="1483" spans="1:1" ht="15">
      <c r="A1483" s="13"/>
    </row>
    <row r="1484" spans="1:1" ht="15">
      <c r="A1484" s="13"/>
    </row>
    <row r="1485" spans="1:1" ht="15">
      <c r="A1485" s="13"/>
    </row>
    <row r="1486" spans="1:1" ht="15">
      <c r="A1486" s="13"/>
    </row>
    <row r="1487" spans="1:1" ht="15">
      <c r="A1487" s="13"/>
    </row>
    <row r="1488" spans="1:1" ht="15">
      <c r="A1488" s="13"/>
    </row>
    <row r="1489" spans="1:1" ht="15">
      <c r="A1489" s="13"/>
    </row>
    <row r="1490" spans="1:1" ht="15">
      <c r="A1490" s="13"/>
    </row>
    <row r="1491" spans="1:1" ht="15">
      <c r="A1491" s="13"/>
    </row>
    <row r="1492" spans="1:1" ht="15">
      <c r="A1492" s="13"/>
    </row>
    <row r="1493" spans="1:1" ht="15">
      <c r="A1493" s="13"/>
    </row>
    <row r="1494" spans="1:1" ht="15">
      <c r="A1494" s="13"/>
    </row>
    <row r="1495" spans="1:1" ht="15">
      <c r="A1495" s="13"/>
    </row>
    <row r="1496" spans="1:1" ht="15">
      <c r="A1496" s="13"/>
    </row>
    <row r="1497" spans="1:1" ht="15">
      <c r="A1497" s="13"/>
    </row>
    <row r="1498" spans="1:1" ht="15">
      <c r="A1498" s="13"/>
    </row>
    <row r="1499" spans="1:1" ht="15">
      <c r="A1499" s="13"/>
    </row>
    <row r="1500" spans="1:1" ht="15">
      <c r="A1500" s="13"/>
    </row>
    <row r="1501" spans="1:1" ht="15">
      <c r="A1501" s="13"/>
    </row>
    <row r="1502" spans="1:1" ht="15">
      <c r="A1502" s="13"/>
    </row>
    <row r="1503" spans="1:1" ht="15">
      <c r="A1503" s="13"/>
    </row>
    <row r="1504" spans="1:1" ht="15">
      <c r="A1504" s="13"/>
    </row>
    <row r="1505" spans="1:1" ht="15">
      <c r="A1505" s="13"/>
    </row>
    <row r="1506" spans="1:1" ht="15">
      <c r="A1506" s="13"/>
    </row>
    <row r="1507" spans="1:1" ht="15">
      <c r="A1507" s="13"/>
    </row>
    <row r="1508" spans="1:1" ht="15">
      <c r="A1508" s="13"/>
    </row>
    <row r="1509" spans="1:1" ht="15">
      <c r="A1509" s="13"/>
    </row>
    <row r="1510" spans="1:1" ht="15">
      <c r="A1510" s="13"/>
    </row>
    <row r="1511" spans="1:1" ht="15">
      <c r="A1511" s="13"/>
    </row>
    <row r="1512" spans="1:1" ht="15">
      <c r="A1512" s="13"/>
    </row>
    <row r="1513" spans="1:1" ht="15">
      <c r="A1513" s="13"/>
    </row>
    <row r="1514" spans="1:1" ht="15">
      <c r="A1514" s="13"/>
    </row>
    <row r="1515" spans="1:1" ht="15">
      <c r="A1515" s="13"/>
    </row>
    <row r="1516" spans="1:1" ht="15">
      <c r="A1516" s="13"/>
    </row>
    <row r="1517" spans="1:1" ht="15">
      <c r="A1517" s="13"/>
    </row>
    <row r="1518" spans="1:1" ht="15">
      <c r="A1518" s="13"/>
    </row>
    <row r="1519" spans="1:1" ht="15">
      <c r="A1519" s="13"/>
    </row>
    <row r="1520" spans="1:1" ht="15">
      <c r="A1520" s="13"/>
    </row>
    <row r="1521" spans="1:1" ht="15">
      <c r="A1521" s="13"/>
    </row>
    <row r="1522" spans="1:1" ht="15">
      <c r="A1522" s="13"/>
    </row>
    <row r="1523" spans="1:1" ht="15">
      <c r="A1523" s="13"/>
    </row>
    <row r="1524" spans="1:1" ht="15">
      <c r="A1524" s="13"/>
    </row>
    <row r="1525" spans="1:1" ht="15">
      <c r="A1525" s="13"/>
    </row>
    <row r="1526" spans="1:1" ht="15">
      <c r="A1526" s="13"/>
    </row>
    <row r="1527" spans="1:1" ht="15">
      <c r="A1527" s="13"/>
    </row>
    <row r="1528" spans="1:1" ht="15">
      <c r="A1528" s="13"/>
    </row>
    <row r="1529" spans="1:1" ht="15">
      <c r="A1529" s="13"/>
    </row>
    <row r="1530" spans="1:1" ht="15">
      <c r="A1530" s="13"/>
    </row>
    <row r="1531" spans="1:1" ht="15">
      <c r="A1531" s="13"/>
    </row>
    <row r="1532" spans="1:1" ht="15">
      <c r="A1532" s="13"/>
    </row>
    <row r="1533" spans="1:1" ht="15">
      <c r="A1533" s="13"/>
    </row>
    <row r="1534" spans="1:1" ht="15">
      <c r="A1534" s="13"/>
    </row>
    <row r="1535" spans="1:1" ht="15">
      <c r="A1535" s="13"/>
    </row>
    <row r="1536" spans="1:1" ht="15">
      <c r="A1536" s="13"/>
    </row>
    <row r="1537" spans="1:1" ht="15">
      <c r="A1537" s="13"/>
    </row>
    <row r="1538" spans="1:1" ht="15">
      <c r="A1538" s="13"/>
    </row>
    <row r="1539" spans="1:1" ht="15">
      <c r="A1539" s="13"/>
    </row>
    <row r="1540" spans="1:1" ht="15">
      <c r="A1540" s="13"/>
    </row>
    <row r="1541" spans="1:1" ht="15">
      <c r="A1541" s="13"/>
    </row>
    <row r="1542" spans="1:1" ht="15">
      <c r="A1542" s="13"/>
    </row>
    <row r="1543" spans="1:1" ht="15">
      <c r="A1543" s="13"/>
    </row>
    <row r="1544" spans="1:1" ht="15">
      <c r="A1544" s="13"/>
    </row>
    <row r="1545" spans="1:1" ht="15">
      <c r="A1545" s="13"/>
    </row>
    <row r="1546" spans="1:1" ht="15">
      <c r="A1546" s="13"/>
    </row>
    <row r="1547" spans="1:1" ht="15">
      <c r="A1547" s="13"/>
    </row>
    <row r="1548" spans="1:1" ht="15">
      <c r="A1548" s="13"/>
    </row>
    <row r="1549" spans="1:1" ht="15">
      <c r="A1549" s="13"/>
    </row>
    <row r="1550" spans="1:1" ht="15">
      <c r="A1550" s="13"/>
    </row>
    <row r="1551" spans="1:1" ht="15">
      <c r="A1551" s="13"/>
    </row>
    <row r="1552" spans="1:1" ht="15">
      <c r="A1552" s="13"/>
    </row>
    <row r="1553" spans="1:1" ht="15">
      <c r="A1553" s="13"/>
    </row>
    <row r="1554" spans="1:1" ht="15">
      <c r="A1554" s="13"/>
    </row>
    <row r="1555" spans="1:1" ht="15">
      <c r="A1555" s="13"/>
    </row>
    <row r="1556" spans="1:1" ht="15">
      <c r="A1556" s="13"/>
    </row>
    <row r="1557" spans="1:1" ht="15">
      <c r="A1557" s="13"/>
    </row>
    <row r="1558" spans="1:1" ht="15">
      <c r="A1558" s="13"/>
    </row>
    <row r="1559" spans="1:1" ht="15">
      <c r="A1559" s="13"/>
    </row>
    <row r="1560" spans="1:1" ht="15">
      <c r="A1560" s="13"/>
    </row>
    <row r="1561" spans="1:1" ht="15">
      <c r="A1561" s="13"/>
    </row>
    <row r="1562" spans="1:1" ht="15">
      <c r="A1562" s="13"/>
    </row>
    <row r="1563" spans="1:1" ht="15">
      <c r="A1563" s="13"/>
    </row>
    <row r="1564" spans="1:1" ht="15">
      <c r="A1564" s="13"/>
    </row>
    <row r="1565" spans="1:1" ht="15">
      <c r="A1565" s="13"/>
    </row>
    <row r="1566" spans="1:1" ht="15">
      <c r="A1566" s="13"/>
    </row>
    <row r="1567" spans="1:1" ht="15">
      <c r="A1567" s="13"/>
    </row>
    <row r="1568" spans="1:1" ht="15">
      <c r="A1568" s="13"/>
    </row>
    <row r="1569" spans="1:1" ht="15">
      <c r="A1569" s="13"/>
    </row>
    <row r="1570" spans="1:1" ht="15">
      <c r="A1570" s="13"/>
    </row>
    <row r="1571" spans="1:1" ht="15">
      <c r="A1571" s="13"/>
    </row>
    <row r="1572" spans="1:1" ht="15">
      <c r="A1572" s="13"/>
    </row>
    <row r="1573" spans="1:1" ht="15">
      <c r="A1573" s="13"/>
    </row>
    <row r="1574" spans="1:1" ht="15">
      <c r="A1574" s="13"/>
    </row>
    <row r="1575" spans="1:1" ht="15">
      <c r="A1575" s="13"/>
    </row>
    <row r="1576" spans="1:1" ht="15">
      <c r="A1576" s="13"/>
    </row>
    <row r="1577" spans="1:1" ht="15">
      <c r="A1577" s="13"/>
    </row>
    <row r="1578" spans="1:1" ht="15">
      <c r="A1578" s="13"/>
    </row>
    <row r="1579" spans="1:1" ht="15">
      <c r="A1579" s="13"/>
    </row>
    <row r="1580" spans="1:1" ht="15">
      <c r="A1580" s="13"/>
    </row>
    <row r="1581" spans="1:1" ht="15">
      <c r="A1581" s="13"/>
    </row>
    <row r="1582" spans="1:1" ht="15">
      <c r="A1582" s="13"/>
    </row>
    <row r="1583" spans="1:1" ht="15">
      <c r="A1583" s="13"/>
    </row>
    <row r="1584" spans="1:1" ht="15">
      <c r="A1584" s="13"/>
    </row>
    <row r="1585" spans="1:1" ht="15">
      <c r="A1585" s="13"/>
    </row>
    <row r="1586" spans="1:1" ht="15">
      <c r="A1586" s="13"/>
    </row>
    <row r="1587" spans="1:1" ht="15">
      <c r="A1587" s="13"/>
    </row>
    <row r="1588" spans="1:1" ht="15">
      <c r="A1588" s="13"/>
    </row>
    <row r="1589" spans="1:1" ht="15">
      <c r="A1589" s="13"/>
    </row>
    <row r="1590" spans="1:1" ht="15">
      <c r="A1590" s="13"/>
    </row>
    <row r="1591" spans="1:1" ht="15">
      <c r="A1591" s="13"/>
    </row>
    <row r="1592" spans="1:1" ht="15">
      <c r="A1592" s="13"/>
    </row>
    <row r="1593" spans="1:1" ht="15">
      <c r="A1593" s="13"/>
    </row>
    <row r="1594" spans="1:1" ht="15">
      <c r="A1594" s="13"/>
    </row>
    <row r="1595" spans="1:1" ht="15">
      <c r="A1595" s="13"/>
    </row>
    <row r="1596" spans="1:1" ht="15">
      <c r="A1596" s="13"/>
    </row>
    <row r="1597" spans="1:1" ht="15">
      <c r="A1597" s="13"/>
    </row>
    <row r="1598" spans="1:1" ht="15">
      <c r="A1598" s="13"/>
    </row>
    <row r="1599" spans="1:1" ht="15">
      <c r="A1599" s="13"/>
    </row>
    <row r="1600" spans="1:1" ht="15">
      <c r="A1600" s="13"/>
    </row>
    <row r="1601" spans="1:1" ht="15">
      <c r="A1601" s="13"/>
    </row>
    <row r="1602" spans="1:1" ht="15">
      <c r="A1602" s="13"/>
    </row>
    <row r="1603" spans="1:1" ht="15">
      <c r="A1603" s="13"/>
    </row>
    <row r="1604" spans="1:1" ht="15">
      <c r="A1604" s="13"/>
    </row>
    <row r="1605" spans="1:1" ht="15">
      <c r="A1605" s="13"/>
    </row>
    <row r="1606" spans="1:1" ht="15">
      <c r="A1606" s="13"/>
    </row>
    <row r="1607" spans="1:1" ht="15">
      <c r="A1607" s="13"/>
    </row>
    <row r="1608" spans="1:1" ht="15">
      <c r="A1608" s="13"/>
    </row>
    <row r="1609" spans="1:1" ht="15">
      <c r="A1609" s="13"/>
    </row>
    <row r="1610" spans="1:1" ht="15">
      <c r="A1610" s="13"/>
    </row>
    <row r="1611" spans="1:1" ht="15">
      <c r="A1611" s="13"/>
    </row>
    <row r="1612" spans="1:1" ht="15">
      <c r="A1612" s="13"/>
    </row>
    <row r="1613" spans="1:1" ht="15">
      <c r="A1613" s="13"/>
    </row>
    <row r="1614" spans="1:1" ht="15">
      <c r="A1614" s="13"/>
    </row>
    <row r="1615" spans="1:1" ht="15">
      <c r="A1615" s="13"/>
    </row>
    <row r="1616" spans="1:1" ht="15">
      <c r="A1616" s="13"/>
    </row>
    <row r="1617" spans="1:1" ht="15">
      <c r="A1617" s="13"/>
    </row>
    <row r="1618" spans="1:1" ht="15">
      <c r="A1618" s="13"/>
    </row>
    <row r="1619" spans="1:1" ht="15">
      <c r="A1619" s="13"/>
    </row>
    <row r="1620" spans="1:1" ht="15">
      <c r="A1620" s="13"/>
    </row>
    <row r="1621" spans="1:1" ht="15">
      <c r="A1621" s="13"/>
    </row>
    <row r="1622" spans="1:1" ht="15">
      <c r="A1622" s="13"/>
    </row>
    <row r="1623" spans="1:1" ht="15">
      <c r="A1623" s="13"/>
    </row>
    <row r="1624" spans="1:1" ht="15">
      <c r="A1624" s="13"/>
    </row>
    <row r="1625" spans="1:1" ht="15">
      <c r="A1625" s="13"/>
    </row>
    <row r="1626" spans="1:1" ht="15">
      <c r="A1626" s="13"/>
    </row>
    <row r="1627" spans="1:1" ht="15">
      <c r="A1627" s="13"/>
    </row>
    <row r="1628" spans="1:1" ht="15">
      <c r="A1628" s="13"/>
    </row>
    <row r="1629" spans="1:1" ht="15">
      <c r="A1629" s="13"/>
    </row>
    <row r="1630" spans="1:1" ht="15">
      <c r="A1630" s="13"/>
    </row>
    <row r="1631" spans="1:1" ht="15">
      <c r="A1631" s="13"/>
    </row>
    <row r="1632" spans="1:1" ht="15">
      <c r="A1632" s="13"/>
    </row>
    <row r="1633" spans="1:1" ht="15">
      <c r="A1633" s="13"/>
    </row>
    <row r="1634" spans="1:1" ht="15">
      <c r="A1634" s="13"/>
    </row>
    <row r="1635" spans="1:1" ht="15">
      <c r="A1635" s="13"/>
    </row>
    <row r="1636" spans="1:1" ht="15">
      <c r="A1636" s="13"/>
    </row>
    <row r="1637" spans="1:1" ht="15">
      <c r="A1637" s="13"/>
    </row>
    <row r="1638" spans="1:1" ht="15">
      <c r="A1638" s="13"/>
    </row>
    <row r="1639" spans="1:1" ht="15">
      <c r="A1639" s="13"/>
    </row>
    <row r="1640" spans="1:1" ht="15">
      <c r="A1640" s="13"/>
    </row>
    <row r="1641" spans="1:1" ht="15">
      <c r="A1641" s="13"/>
    </row>
    <row r="1642" spans="1:1" ht="15">
      <c r="A1642" s="13"/>
    </row>
    <row r="1643" spans="1:1" ht="15">
      <c r="A1643" s="13"/>
    </row>
    <row r="1644" spans="1:1" ht="15">
      <c r="A1644" s="13"/>
    </row>
    <row r="1645" spans="1:1" ht="15">
      <c r="A1645" s="13"/>
    </row>
    <row r="1646" spans="1:1" ht="15">
      <c r="A1646" s="13"/>
    </row>
    <row r="1647" spans="1:1" ht="15">
      <c r="A1647" s="13"/>
    </row>
    <row r="1648" spans="1:1" ht="15">
      <c r="A1648" s="13"/>
    </row>
    <row r="1649" spans="1:1" ht="15">
      <c r="A1649" s="13"/>
    </row>
    <row r="1650" spans="1:1" ht="15">
      <c r="A1650" s="13"/>
    </row>
    <row r="1651" spans="1:1" ht="15">
      <c r="A1651" s="13"/>
    </row>
    <row r="1652" spans="1:1" ht="15">
      <c r="A1652" s="13"/>
    </row>
    <row r="1653" spans="1:1" ht="15">
      <c r="A1653" s="13"/>
    </row>
    <row r="1654" spans="1:1" ht="15">
      <c r="A1654" s="13"/>
    </row>
    <row r="1655" spans="1:1" ht="15">
      <c r="A1655" s="13"/>
    </row>
    <row r="1656" spans="1:1" ht="15">
      <c r="A1656" s="13"/>
    </row>
    <row r="1657" spans="1:1" ht="15">
      <c r="A1657" s="13"/>
    </row>
    <row r="1658" spans="1:1" ht="15">
      <c r="A1658" s="13"/>
    </row>
    <row r="1659" spans="1:1" ht="15">
      <c r="A1659" s="13"/>
    </row>
    <row r="1660" spans="1:1" ht="15">
      <c r="A1660" s="13"/>
    </row>
    <row r="1661" spans="1:1" ht="15">
      <c r="A1661" s="13"/>
    </row>
    <row r="1662" spans="1:1" ht="15">
      <c r="A1662" s="13"/>
    </row>
    <row r="1663" spans="1:1" ht="15">
      <c r="A1663" s="13"/>
    </row>
    <row r="1664" spans="1:1" ht="15">
      <c r="A1664" s="13"/>
    </row>
    <row r="1665" spans="1:1" ht="15">
      <c r="A1665" s="13"/>
    </row>
    <row r="1666" spans="1:1" ht="15">
      <c r="A1666" s="13"/>
    </row>
    <row r="1667" spans="1:1" ht="15">
      <c r="A1667" s="13"/>
    </row>
    <row r="1668" spans="1:1" ht="15">
      <c r="A1668" s="13"/>
    </row>
    <row r="1669" spans="1:1" ht="15">
      <c r="A1669" s="13"/>
    </row>
    <row r="1670" spans="1:1" ht="15">
      <c r="A1670" s="13"/>
    </row>
    <row r="1671" spans="1:1" ht="15">
      <c r="A1671" s="13"/>
    </row>
    <row r="1672" spans="1:1" ht="15">
      <c r="A1672" s="13"/>
    </row>
    <row r="1673" spans="1:1" ht="15">
      <c r="A1673" s="13"/>
    </row>
    <row r="1674" spans="1:1" ht="15">
      <c r="A1674" s="13"/>
    </row>
    <row r="1675" spans="1:1" ht="15">
      <c r="A1675" s="13"/>
    </row>
    <row r="1676" spans="1:1" ht="15">
      <c r="A1676" s="13"/>
    </row>
    <row r="1677" spans="1:1" ht="15">
      <c r="A1677" s="13"/>
    </row>
    <row r="1678" spans="1:1" ht="15">
      <c r="A1678" s="13"/>
    </row>
    <row r="1679" spans="1:1" ht="15">
      <c r="A1679" s="13"/>
    </row>
    <row r="1680" spans="1:1" ht="15">
      <c r="A1680" s="13"/>
    </row>
    <row r="1681" spans="1:1" ht="15">
      <c r="A1681" s="13"/>
    </row>
    <row r="1682" spans="1:1" ht="15">
      <c r="A1682" s="13"/>
    </row>
    <row r="1683" spans="1:1" ht="15">
      <c r="A1683" s="13"/>
    </row>
    <row r="1684" spans="1:1" ht="15">
      <c r="A1684" s="13"/>
    </row>
    <row r="1685" spans="1:1" ht="15">
      <c r="A1685" s="13"/>
    </row>
    <row r="1686" spans="1:1" ht="15">
      <c r="A1686" s="13"/>
    </row>
    <row r="1687" spans="1:1" ht="15">
      <c r="A1687" s="13"/>
    </row>
    <row r="1688" spans="1:1" ht="15">
      <c r="A1688" s="13"/>
    </row>
    <row r="1689" spans="1:1" ht="15">
      <c r="A1689" s="13"/>
    </row>
    <row r="1690" spans="1:1" ht="15">
      <c r="A1690" s="13"/>
    </row>
    <row r="1691" spans="1:1" ht="15">
      <c r="A1691" s="13"/>
    </row>
    <row r="1692" spans="1:1" ht="15">
      <c r="A1692" s="13"/>
    </row>
    <row r="1693" spans="1:1" ht="15">
      <c r="A1693" s="13"/>
    </row>
    <row r="1694" spans="1:1" ht="15">
      <c r="A1694" s="13"/>
    </row>
    <row r="1695" spans="1:1" ht="15">
      <c r="A1695" s="13"/>
    </row>
    <row r="1696" spans="1:1" ht="15">
      <c r="A1696" s="13"/>
    </row>
    <row r="1697" spans="1:1" ht="15">
      <c r="A1697" s="13"/>
    </row>
    <row r="1698" spans="1:1" ht="15">
      <c r="A1698" s="13"/>
    </row>
    <row r="1699" spans="1:1" ht="15">
      <c r="A1699" s="13"/>
    </row>
    <row r="1700" spans="1:1" ht="15">
      <c r="A1700" s="13"/>
    </row>
    <row r="1701" spans="1:1" ht="15">
      <c r="A1701" s="13"/>
    </row>
    <row r="1702" spans="1:1" ht="15">
      <c r="A1702" s="13"/>
    </row>
    <row r="1703" spans="1:1" ht="15">
      <c r="A1703" s="13"/>
    </row>
    <row r="1704" spans="1:1" ht="15">
      <c r="A1704" s="13"/>
    </row>
    <row r="1705" spans="1:1" ht="15">
      <c r="A1705" s="13"/>
    </row>
    <row r="1706" spans="1:1" ht="15">
      <c r="A1706" s="13"/>
    </row>
    <row r="1707" spans="1:1" ht="15">
      <c r="A1707" s="13"/>
    </row>
    <row r="1708" spans="1:1" ht="15">
      <c r="A1708" s="13"/>
    </row>
    <row r="1709" spans="1:1" ht="15">
      <c r="A1709" s="13"/>
    </row>
    <row r="1710" spans="1:1" ht="15">
      <c r="A1710" s="13"/>
    </row>
    <row r="1711" spans="1:1" ht="15">
      <c r="A1711" s="13"/>
    </row>
    <row r="1712" spans="1:1" ht="15">
      <c r="A1712" s="13"/>
    </row>
    <row r="1713" spans="1:1" ht="15">
      <c r="A1713" s="13"/>
    </row>
    <row r="1714" spans="1:1" ht="15">
      <c r="A1714" s="13"/>
    </row>
    <row r="1715" spans="1:1" ht="15">
      <c r="A1715" s="13"/>
    </row>
    <row r="1716" spans="1:1" ht="15">
      <c r="A1716" s="13"/>
    </row>
    <row r="1717" spans="1:1" ht="15">
      <c r="A1717" s="13"/>
    </row>
    <row r="1718" spans="1:1" ht="15">
      <c r="A1718" s="13"/>
    </row>
    <row r="1719" spans="1:1" ht="15">
      <c r="A1719" s="13"/>
    </row>
    <row r="1720" spans="1:1" ht="15">
      <c r="A1720" s="13"/>
    </row>
    <row r="1721" spans="1:1" ht="15">
      <c r="A1721" s="13"/>
    </row>
    <row r="1722" spans="1:1" ht="15">
      <c r="A1722" s="13"/>
    </row>
    <row r="1723" spans="1:1" ht="15">
      <c r="A1723" s="13"/>
    </row>
    <row r="1724" spans="1:1" ht="15">
      <c r="A1724" s="13"/>
    </row>
    <row r="1725" spans="1:1" ht="15">
      <c r="A1725" s="13"/>
    </row>
    <row r="1726" spans="1:1" ht="15">
      <c r="A1726" s="13"/>
    </row>
    <row r="1727" spans="1:1" ht="15">
      <c r="A1727" s="13"/>
    </row>
    <row r="1728" spans="1:1" ht="15">
      <c r="A1728" s="13"/>
    </row>
    <row r="1729" spans="1:1" ht="15">
      <c r="A1729" s="13"/>
    </row>
    <row r="1730" spans="1:1" ht="15">
      <c r="A1730" s="13"/>
    </row>
    <row r="1731" spans="1:1" ht="15">
      <c r="A1731" s="13"/>
    </row>
    <row r="1732" spans="1:1" ht="15">
      <c r="A1732" s="13"/>
    </row>
    <row r="1733" spans="1:1" ht="15">
      <c r="A1733" s="13"/>
    </row>
    <row r="1734" spans="1:1" ht="15">
      <c r="A1734" s="13"/>
    </row>
    <row r="1735" spans="1:1" ht="15">
      <c r="A1735" s="13"/>
    </row>
    <row r="1736" spans="1:1" ht="15">
      <c r="A1736" s="13"/>
    </row>
    <row r="1737" spans="1:1" ht="15">
      <c r="A1737" s="13"/>
    </row>
    <row r="1738" spans="1:1" ht="15">
      <c r="A1738" s="13"/>
    </row>
    <row r="1739" spans="1:1" ht="15">
      <c r="A1739" s="13"/>
    </row>
    <row r="1740" spans="1:1" ht="15">
      <c r="A1740" s="13"/>
    </row>
    <row r="1741" spans="1:1" ht="15">
      <c r="A1741" s="13"/>
    </row>
    <row r="1742" spans="1:1" ht="15">
      <c r="A1742" s="13"/>
    </row>
    <row r="1743" spans="1:1" ht="15">
      <c r="A1743" s="13"/>
    </row>
    <row r="1744" spans="1:1" ht="15">
      <c r="A1744" s="13"/>
    </row>
    <row r="1745" spans="1:1" ht="15">
      <c r="A1745" s="13"/>
    </row>
    <row r="1746" spans="1:1" ht="15">
      <c r="A1746" s="13"/>
    </row>
    <row r="1747" spans="1:1" ht="15">
      <c r="A1747" s="13"/>
    </row>
    <row r="1748" spans="1:1" ht="15">
      <c r="A1748" s="13"/>
    </row>
    <row r="1749" spans="1:1" ht="15">
      <c r="A1749" s="13"/>
    </row>
    <row r="1750" spans="1:1" ht="15">
      <c r="A1750" s="13"/>
    </row>
    <row r="1751" spans="1:1" ht="15">
      <c r="A1751" s="13"/>
    </row>
    <row r="1752" spans="1:1" ht="15">
      <c r="A1752" s="13"/>
    </row>
    <row r="1753" spans="1:1" ht="15">
      <c r="A1753" s="13"/>
    </row>
    <row r="1754" spans="1:1" ht="15">
      <c r="A1754" s="13"/>
    </row>
    <row r="1755" spans="1:1" ht="15">
      <c r="A1755" s="13"/>
    </row>
    <row r="1756" spans="1:1" ht="15">
      <c r="A1756" s="13"/>
    </row>
    <row r="1757" spans="1:1" ht="15">
      <c r="A1757" s="13"/>
    </row>
    <row r="1758" spans="1:1" ht="15">
      <c r="A1758" s="13"/>
    </row>
    <row r="1759" spans="1:1" ht="15">
      <c r="A1759" s="13"/>
    </row>
    <row r="1760" spans="1:1" ht="15">
      <c r="A1760" s="13"/>
    </row>
    <row r="1761" spans="1:1" ht="15">
      <c r="A1761" s="13"/>
    </row>
    <row r="1762" spans="1:1" ht="15">
      <c r="A1762" s="13"/>
    </row>
    <row r="1763" spans="1:1" ht="15">
      <c r="A1763" s="13"/>
    </row>
    <row r="1764" spans="1:1" ht="15">
      <c r="A1764" s="13"/>
    </row>
    <row r="1765" spans="1:1" ht="15">
      <c r="A1765" s="13"/>
    </row>
    <row r="1766" spans="1:1" ht="15">
      <c r="A1766" s="13"/>
    </row>
    <row r="1767" spans="1:1" ht="15">
      <c r="A1767" s="13"/>
    </row>
    <row r="1768" spans="1:1" ht="15">
      <c r="A1768" s="13"/>
    </row>
    <row r="1769" spans="1:1" ht="15">
      <c r="A1769" s="13"/>
    </row>
    <row r="1770" spans="1:1" ht="15">
      <c r="A1770" s="13"/>
    </row>
    <row r="1771" spans="1:1" ht="15">
      <c r="A1771" s="13"/>
    </row>
    <row r="1772" spans="1:1" ht="15">
      <c r="A1772" s="13"/>
    </row>
    <row r="1773" spans="1:1" ht="15">
      <c r="A1773" s="13"/>
    </row>
    <row r="1774" spans="1:1" ht="15">
      <c r="A1774" s="13"/>
    </row>
    <row r="1775" spans="1:1" ht="15">
      <c r="A1775" s="13"/>
    </row>
    <row r="1776" spans="1:1" ht="15">
      <c r="A1776" s="13"/>
    </row>
    <row r="1777" spans="1:1" ht="15">
      <c r="A1777" s="13"/>
    </row>
    <row r="1778" spans="1:1" ht="15">
      <c r="A1778" s="13"/>
    </row>
    <row r="1779" spans="1:1" ht="15">
      <c r="A1779" s="13"/>
    </row>
    <row r="1780" spans="1:1" ht="15">
      <c r="A1780" s="13"/>
    </row>
    <row r="1781" spans="1:1" ht="15">
      <c r="A1781" s="13"/>
    </row>
    <row r="1782" spans="1:1" ht="15">
      <c r="A1782" s="13"/>
    </row>
    <row r="1783" spans="1:1" ht="15">
      <c r="A1783" s="13"/>
    </row>
    <row r="1784" spans="1:1" ht="15">
      <c r="A1784" s="13"/>
    </row>
    <row r="1785" spans="1:1" ht="15">
      <c r="A1785" s="13"/>
    </row>
    <row r="1786" spans="1:1" ht="15">
      <c r="A1786" s="13"/>
    </row>
    <row r="1787" spans="1:1" ht="15">
      <c r="A1787" s="13"/>
    </row>
    <row r="1788" spans="1:1" ht="15">
      <c r="A1788" s="13"/>
    </row>
    <row r="1789" spans="1:1" ht="15">
      <c r="A1789" s="13"/>
    </row>
    <row r="1790" spans="1:1" ht="15">
      <c r="A1790" s="13"/>
    </row>
    <row r="1791" spans="1:1" ht="15">
      <c r="A1791" s="13"/>
    </row>
    <row r="1792" spans="1:1" ht="15">
      <c r="A1792" s="13"/>
    </row>
    <row r="1793" spans="1:1" ht="15">
      <c r="A1793" s="13"/>
    </row>
    <row r="1794" spans="1:1" ht="15">
      <c r="A1794" s="13"/>
    </row>
    <row r="1795" spans="1:1" ht="15">
      <c r="A1795" s="13"/>
    </row>
    <row r="1796" spans="1:1" ht="15">
      <c r="A1796" s="13"/>
    </row>
    <row r="1797" spans="1:1" ht="15">
      <c r="A1797" s="13"/>
    </row>
    <row r="1798" spans="1:1" ht="15">
      <c r="A1798" s="13"/>
    </row>
    <row r="1799" spans="1:1" ht="15">
      <c r="A1799" s="13"/>
    </row>
    <row r="1800" spans="1:1" ht="15">
      <c r="A1800" s="13"/>
    </row>
    <row r="1801" spans="1:1" ht="15">
      <c r="A1801" s="13"/>
    </row>
    <row r="1802" spans="1:1" ht="15">
      <c r="A1802" s="13"/>
    </row>
    <row r="1803" spans="1:1" ht="15">
      <c r="A1803" s="13"/>
    </row>
    <row r="1804" spans="1:1" ht="15">
      <c r="A1804" s="13"/>
    </row>
    <row r="1805" spans="1:1" ht="15">
      <c r="A1805" s="13"/>
    </row>
    <row r="1806" spans="1:1" ht="15">
      <c r="A1806" s="13"/>
    </row>
    <row r="1807" spans="1:1" ht="15">
      <c r="A1807" s="13"/>
    </row>
    <row r="1808" spans="1:1" ht="15">
      <c r="A1808" s="13"/>
    </row>
    <row r="1809" spans="1:1" ht="15">
      <c r="A1809" s="13"/>
    </row>
    <row r="1810" spans="1:1" ht="15">
      <c r="A1810" s="13"/>
    </row>
    <row r="1811" spans="1:1" ht="15">
      <c r="A1811" s="13"/>
    </row>
    <row r="1812" spans="1:1" ht="15">
      <c r="A1812" s="13"/>
    </row>
    <row r="1813" spans="1:1" ht="15">
      <c r="A1813" s="13"/>
    </row>
    <row r="1814" spans="1:1" ht="15">
      <c r="A1814" s="13"/>
    </row>
    <row r="1815" spans="1:1" ht="15">
      <c r="A1815" s="13"/>
    </row>
    <row r="1816" spans="1:1" ht="15">
      <c r="A1816" s="13"/>
    </row>
    <row r="1817" spans="1:1" ht="15">
      <c r="A1817" s="13"/>
    </row>
    <row r="1818" spans="1:1" ht="15">
      <c r="A1818" s="13"/>
    </row>
    <row r="1819" spans="1:1" ht="15">
      <c r="A1819" s="13"/>
    </row>
    <row r="1820" spans="1:1" ht="15">
      <c r="A1820" s="13"/>
    </row>
    <row r="1821" spans="1:1" ht="15">
      <c r="A1821" s="13"/>
    </row>
    <row r="1822" spans="1:1" ht="15">
      <c r="A1822" s="13"/>
    </row>
    <row r="1823" spans="1:1" ht="15">
      <c r="A1823" s="13"/>
    </row>
    <row r="1824" spans="1:1" ht="15">
      <c r="A1824" s="13"/>
    </row>
    <row r="1825" spans="1:1" ht="15">
      <c r="A1825" s="13"/>
    </row>
    <row r="1826" spans="1:1" ht="15">
      <c r="A1826" s="13"/>
    </row>
    <row r="1827" spans="1:1" ht="15">
      <c r="A1827" s="13"/>
    </row>
    <row r="1828" spans="1:1" ht="15">
      <c r="A1828" s="13"/>
    </row>
    <row r="1829" spans="1:1" ht="15">
      <c r="A1829" s="13"/>
    </row>
    <row r="1830" spans="1:1" ht="15">
      <c r="A1830" s="13"/>
    </row>
    <row r="1831" spans="1:1" ht="15">
      <c r="A1831" s="13"/>
    </row>
    <row r="1832" spans="1:1" ht="15">
      <c r="A1832" s="13"/>
    </row>
    <row r="1833" spans="1:1" ht="15">
      <c r="A1833" s="13"/>
    </row>
    <row r="1834" spans="1:1" ht="15">
      <c r="A1834" s="13"/>
    </row>
    <row r="1835" spans="1:1" ht="15">
      <c r="A1835" s="13"/>
    </row>
    <row r="1836" spans="1:1" ht="15">
      <c r="A1836" s="13"/>
    </row>
    <row r="1837" spans="1:1" ht="15">
      <c r="A1837" s="13"/>
    </row>
    <row r="1838" spans="1:1" ht="15">
      <c r="A1838" s="13"/>
    </row>
    <row r="1839" spans="1:1" ht="15">
      <c r="A1839" s="13"/>
    </row>
    <row r="1840" spans="1:1" ht="15">
      <c r="A1840" s="13"/>
    </row>
    <row r="1841" spans="1:1" ht="15">
      <c r="A1841" s="13"/>
    </row>
    <row r="1842" spans="1:1" ht="15">
      <c r="A1842" s="13"/>
    </row>
    <row r="1843" spans="1:1" ht="15">
      <c r="A1843" s="13"/>
    </row>
    <row r="1844" spans="1:1" ht="15">
      <c r="A1844" s="13"/>
    </row>
    <row r="1845" spans="1:1" ht="15">
      <c r="A1845" s="13"/>
    </row>
    <row r="1846" spans="1:1" ht="15">
      <c r="A1846" s="13"/>
    </row>
    <row r="1847" spans="1:1" ht="15">
      <c r="A1847" s="13"/>
    </row>
    <row r="1848" spans="1:1" ht="15">
      <c r="A1848" s="13"/>
    </row>
    <row r="1849" spans="1:1" ht="15">
      <c r="A1849" s="13"/>
    </row>
    <row r="1850" spans="1:1" ht="15">
      <c r="A1850" s="13"/>
    </row>
    <row r="1851" spans="1:1" ht="15">
      <c r="A1851" s="13"/>
    </row>
    <row r="1852" spans="1:1" ht="15">
      <c r="A1852" s="13"/>
    </row>
    <row r="1853" spans="1:1" ht="15">
      <c r="A1853" s="13"/>
    </row>
    <row r="1854" spans="1:1" ht="15">
      <c r="A1854" s="13"/>
    </row>
    <row r="1855" spans="1:1" ht="15">
      <c r="A1855" s="13"/>
    </row>
    <row r="1856" spans="1:1" ht="15">
      <c r="A1856" s="13"/>
    </row>
    <row r="1857" spans="1:1" ht="15">
      <c r="A1857" s="13"/>
    </row>
    <row r="1858" spans="1:1" ht="15">
      <c r="A1858" s="13"/>
    </row>
    <row r="1859" spans="1:1" ht="15">
      <c r="A1859" s="13"/>
    </row>
    <row r="1860" spans="1:1" ht="15">
      <c r="A1860" s="13"/>
    </row>
    <row r="1861" spans="1:1" ht="15">
      <c r="A1861" s="13"/>
    </row>
    <row r="1862" spans="1:1" ht="15">
      <c r="A1862" s="13"/>
    </row>
    <row r="1863" spans="1:1" ht="15">
      <c r="A1863" s="13"/>
    </row>
    <row r="1864" spans="1:1" ht="15">
      <c r="A1864" s="13"/>
    </row>
    <row r="1865" spans="1:1" ht="15">
      <c r="A1865" s="13"/>
    </row>
    <row r="1866" spans="1:1" ht="15">
      <c r="A1866" s="13"/>
    </row>
    <row r="1867" spans="1:1" ht="15">
      <c r="A1867" s="13"/>
    </row>
    <row r="1868" spans="1:1" ht="15">
      <c r="A1868" s="13"/>
    </row>
    <row r="1869" spans="1:1" ht="15">
      <c r="A1869" s="13"/>
    </row>
    <row r="1870" spans="1:1" ht="15">
      <c r="A1870" s="13"/>
    </row>
    <row r="1871" spans="1:1" ht="15">
      <c r="A1871" s="13"/>
    </row>
    <row r="1872" spans="1:1" ht="15">
      <c r="A1872" s="13"/>
    </row>
    <row r="1873" spans="1:1" ht="15">
      <c r="A1873" s="13"/>
    </row>
    <row r="1874" spans="1:1" ht="15">
      <c r="A1874" s="13"/>
    </row>
    <row r="1875" spans="1:1" ht="15">
      <c r="A1875" s="13"/>
    </row>
    <row r="1876" spans="1:1" ht="15">
      <c r="A1876" s="13"/>
    </row>
    <row r="1877" spans="1:1" ht="15">
      <c r="A1877" s="13"/>
    </row>
    <row r="1878" spans="1:1" ht="15">
      <c r="A1878" s="13"/>
    </row>
    <row r="1879" spans="1:1" ht="15">
      <c r="A1879" s="13"/>
    </row>
    <row r="1880" spans="1:1" ht="15">
      <c r="A1880" s="13"/>
    </row>
    <row r="1881" spans="1:1" ht="15">
      <c r="A1881" s="13"/>
    </row>
    <row r="1882" spans="1:1" ht="15">
      <c r="A1882" s="13"/>
    </row>
    <row r="1883" spans="1:1" ht="15">
      <c r="A1883" s="13"/>
    </row>
    <row r="1884" spans="1:1" ht="15">
      <c r="A1884" s="13"/>
    </row>
    <row r="1885" spans="1:1" ht="15">
      <c r="A1885" s="13"/>
    </row>
    <row r="1886" spans="1:1" ht="15">
      <c r="A1886" s="13"/>
    </row>
    <row r="1887" spans="1:1" ht="15">
      <c r="A1887" s="13"/>
    </row>
    <row r="1888" spans="1:1" ht="15">
      <c r="A1888" s="13"/>
    </row>
    <row r="1889" spans="1:1" ht="15">
      <c r="A1889" s="13"/>
    </row>
    <row r="1890" spans="1:1" ht="15">
      <c r="A1890" s="13"/>
    </row>
    <row r="1891" spans="1:1" ht="15">
      <c r="A1891" s="13"/>
    </row>
    <row r="1892" spans="1:1" ht="15">
      <c r="A1892" s="13"/>
    </row>
    <row r="1893" spans="1:1" ht="15">
      <c r="A1893" s="13"/>
    </row>
    <row r="1894" spans="1:1" ht="15">
      <c r="A1894" s="13"/>
    </row>
    <row r="1895" spans="1:1" ht="15">
      <c r="A1895" s="13"/>
    </row>
    <row r="1896" spans="1:1" ht="15">
      <c r="A1896" s="13"/>
    </row>
    <row r="1897" spans="1:1" ht="15">
      <c r="A1897" s="13"/>
    </row>
    <row r="1898" spans="1:1" ht="15">
      <c r="A1898" s="13"/>
    </row>
    <row r="1899" spans="1:1" ht="15">
      <c r="A1899" s="13"/>
    </row>
    <row r="1900" spans="1:1" ht="15">
      <c r="A1900" s="13"/>
    </row>
    <row r="1901" spans="1:1" ht="15">
      <c r="A1901" s="13"/>
    </row>
    <row r="1902" spans="1:1" ht="15">
      <c r="A1902" s="13"/>
    </row>
    <row r="1903" spans="1:1" ht="15">
      <c r="A1903" s="13"/>
    </row>
    <row r="1904" spans="1:1" ht="15">
      <c r="A1904" s="13"/>
    </row>
    <row r="1905" spans="1:1" ht="15">
      <c r="A1905" s="13"/>
    </row>
    <row r="1906" spans="1:1" ht="15">
      <c r="A1906" s="13"/>
    </row>
    <row r="1907" spans="1:1" ht="15">
      <c r="A1907" s="13"/>
    </row>
    <row r="1908" spans="1:1" ht="15">
      <c r="A1908" s="13"/>
    </row>
    <row r="1909" spans="1:1" ht="15">
      <c r="A1909" s="13"/>
    </row>
    <row r="1910" spans="1:1" ht="15">
      <c r="A1910" s="13"/>
    </row>
    <row r="1911" spans="1:1" ht="15">
      <c r="A1911" s="13"/>
    </row>
    <row r="1912" spans="1:1" ht="15">
      <c r="A1912" s="13"/>
    </row>
    <row r="1913" spans="1:1" ht="15">
      <c r="A1913" s="13"/>
    </row>
    <row r="1914" spans="1:1" ht="15">
      <c r="A1914" s="13"/>
    </row>
    <row r="1915" spans="1:1" ht="15">
      <c r="A1915" s="13"/>
    </row>
    <row r="1916" spans="1:1" ht="15">
      <c r="A1916" s="13"/>
    </row>
    <row r="1917" spans="1:1" ht="15">
      <c r="A1917" s="13"/>
    </row>
    <row r="1918" spans="1:1" ht="15">
      <c r="A1918" s="13"/>
    </row>
    <row r="1919" spans="1:1" ht="15">
      <c r="A1919" s="13"/>
    </row>
    <row r="1920" spans="1:1" ht="15">
      <c r="A1920" s="13"/>
    </row>
    <row r="1921" spans="1:1" ht="15">
      <c r="A1921" s="13"/>
    </row>
    <row r="1922" spans="1:1" ht="15">
      <c r="A1922" s="13"/>
    </row>
    <row r="1923" spans="1:1" ht="15">
      <c r="A1923" s="13"/>
    </row>
    <row r="1924" spans="1:1" ht="15">
      <c r="A1924" s="13"/>
    </row>
    <row r="1925" spans="1:1" ht="15">
      <c r="A1925" s="13"/>
    </row>
    <row r="1926" spans="1:1" ht="15">
      <c r="A1926" s="13"/>
    </row>
    <row r="1927" spans="1:1" ht="15">
      <c r="A1927" s="13"/>
    </row>
    <row r="1928" spans="1:1" ht="15">
      <c r="A1928" s="13"/>
    </row>
    <row r="1929" spans="1:1" ht="15">
      <c r="A1929" s="13"/>
    </row>
    <row r="1930" spans="1:1" ht="15">
      <c r="A1930" s="13"/>
    </row>
    <row r="1931" spans="1:1" ht="15">
      <c r="A1931" s="13"/>
    </row>
    <row r="1932" spans="1:1" ht="15">
      <c r="A1932" s="13"/>
    </row>
    <row r="1933" spans="1:1" ht="15">
      <c r="A1933" s="13"/>
    </row>
    <row r="1934" spans="1:1" ht="15">
      <c r="A1934" s="13"/>
    </row>
    <row r="1935" spans="1:1" ht="15">
      <c r="A1935" s="13"/>
    </row>
    <row r="1936" spans="1:1" ht="15">
      <c r="A1936" s="13"/>
    </row>
    <row r="1937" spans="1:1" ht="15">
      <c r="A1937" s="13"/>
    </row>
    <row r="1938" spans="1:1" ht="15">
      <c r="A1938" s="13"/>
    </row>
    <row r="1939" spans="1:1" ht="15">
      <c r="A1939" s="13"/>
    </row>
    <row r="1940" spans="1:1" ht="15">
      <c r="A1940" s="13"/>
    </row>
    <row r="1941" spans="1:1" ht="15">
      <c r="A1941" s="13"/>
    </row>
    <row r="1942" spans="1:1" ht="15">
      <c r="A1942" s="13"/>
    </row>
    <row r="1943" spans="1:1" ht="15">
      <c r="A1943" s="13"/>
    </row>
    <row r="1944" spans="1:1" ht="15">
      <c r="A1944" s="13"/>
    </row>
    <row r="1945" spans="1:1" ht="15">
      <c r="A1945" s="13"/>
    </row>
    <row r="1946" spans="1:1" ht="15">
      <c r="A1946" s="13"/>
    </row>
    <row r="1947" spans="1:1" ht="15">
      <c r="A1947" s="13"/>
    </row>
    <row r="1948" spans="1:1" ht="15">
      <c r="A1948" s="13"/>
    </row>
    <row r="1949" spans="1:1" ht="15">
      <c r="A1949" s="13"/>
    </row>
    <row r="1950" spans="1:1" ht="15">
      <c r="A1950" s="13"/>
    </row>
    <row r="1951" spans="1:1" ht="15">
      <c r="A1951" s="13"/>
    </row>
    <row r="1952" spans="1:1" ht="15">
      <c r="A1952" s="13"/>
    </row>
    <row r="1953" spans="1:1" ht="15">
      <c r="A1953" s="13"/>
    </row>
    <row r="1954" spans="1:1" ht="15">
      <c r="A1954" s="13"/>
    </row>
    <row r="1955" spans="1:1" ht="15">
      <c r="A1955" s="13"/>
    </row>
    <row r="1956" spans="1:1" ht="15">
      <c r="A1956" s="13"/>
    </row>
    <row r="1957" spans="1:1" ht="15">
      <c r="A1957" s="13"/>
    </row>
    <row r="1958" spans="1:1" ht="15">
      <c r="A1958" s="13"/>
    </row>
    <row r="1959" spans="1:1" ht="15">
      <c r="A1959" s="13"/>
    </row>
    <row r="1960" spans="1:1" ht="15">
      <c r="A1960" s="13"/>
    </row>
    <row r="1961" spans="1:1" ht="15">
      <c r="A1961" s="13"/>
    </row>
    <row r="1962" spans="1:1" ht="15">
      <c r="A1962" s="13"/>
    </row>
    <row r="1963" spans="1:1" ht="15">
      <c r="A1963" s="13"/>
    </row>
    <row r="1964" spans="1:1" ht="15">
      <c r="A1964" s="13"/>
    </row>
    <row r="1965" spans="1:1" ht="15">
      <c r="A1965" s="13"/>
    </row>
    <row r="1966" spans="1:1" ht="15">
      <c r="A1966" s="13"/>
    </row>
    <row r="1967" spans="1:1" ht="15">
      <c r="A1967" s="13"/>
    </row>
    <row r="1968" spans="1:1" ht="15">
      <c r="A1968" s="13"/>
    </row>
    <row r="1969" spans="1:1" ht="15">
      <c r="A1969" s="13"/>
    </row>
    <row r="1970" spans="1:1" ht="15">
      <c r="A1970" s="13"/>
    </row>
    <row r="1971" spans="1:1" ht="15">
      <c r="A1971" s="13"/>
    </row>
    <row r="1972" spans="1:1" ht="15">
      <c r="A1972" s="13"/>
    </row>
    <row r="1973" spans="1:1" ht="15">
      <c r="A1973" s="13"/>
    </row>
    <row r="1974" spans="1:1" ht="15">
      <c r="A1974" s="13"/>
    </row>
    <row r="1975" spans="1:1" ht="15">
      <c r="A1975" s="13"/>
    </row>
    <row r="1976" spans="1:1" ht="15">
      <c r="A1976" s="13"/>
    </row>
    <row r="1977" spans="1:1" ht="15">
      <c r="A1977" s="13"/>
    </row>
    <row r="1978" spans="1:1" ht="15">
      <c r="A1978" s="13"/>
    </row>
    <row r="1979" spans="1:1" ht="15">
      <c r="A1979" s="13"/>
    </row>
    <row r="1980" spans="1:1" ht="15">
      <c r="A1980" s="13"/>
    </row>
    <row r="1981" spans="1:1" ht="15">
      <c r="A1981" s="13"/>
    </row>
    <row r="1982" spans="1:1" ht="15">
      <c r="A1982" s="13"/>
    </row>
    <row r="1983" spans="1:1" ht="15">
      <c r="A1983" s="13"/>
    </row>
    <row r="1984" spans="1:1" ht="15">
      <c r="A1984" s="13"/>
    </row>
    <row r="1985" spans="1:1" ht="15">
      <c r="A1985" s="13"/>
    </row>
    <row r="1986" spans="1:1" ht="15">
      <c r="A1986" s="13"/>
    </row>
    <row r="1987" spans="1:1" ht="15">
      <c r="A1987" s="13"/>
    </row>
    <row r="1988" spans="1:1" ht="15">
      <c r="A1988" s="13"/>
    </row>
    <row r="1989" spans="1:1" ht="15">
      <c r="A1989" s="13"/>
    </row>
    <row r="1990" spans="1:1" ht="15">
      <c r="A1990" s="13"/>
    </row>
    <row r="1991" spans="1:1" ht="15">
      <c r="A1991" s="13"/>
    </row>
    <row r="1992" spans="1:1" ht="15">
      <c r="A1992" s="13"/>
    </row>
    <row r="1993" spans="1:1" ht="15">
      <c r="A1993" s="13"/>
    </row>
    <row r="1994" spans="1:1" ht="15">
      <c r="A1994" s="13"/>
    </row>
    <row r="1995" spans="1:1" ht="15">
      <c r="A1995" s="13"/>
    </row>
    <row r="1996" spans="1:1" ht="15">
      <c r="A1996" s="13"/>
    </row>
    <row r="1997" spans="1:1" ht="15">
      <c r="A1997" s="13"/>
    </row>
    <row r="1998" spans="1:1" ht="15">
      <c r="A1998" s="13"/>
    </row>
    <row r="1999" spans="1:1" ht="15">
      <c r="A1999" s="13"/>
    </row>
    <row r="2000" spans="1:1" ht="15">
      <c r="A2000" s="13"/>
    </row>
  </sheetData>
  <sheetProtection algorithmName="SHA-512" hashValue="TPbWWH3QoNzNqILusnYNy2q3ojEBVU42+LcraBU2pknMFkQAsiRjFJBguYFZ5DJ3ERKzks25gzGG49Zq3RxjnQ==" saltValue="XercBDNkqfAYl9OtQBmJOg==" spinCount="100000" sheet="1" objects="1" scenarios="1" selectLockedCells="1" selectUnlockedCells="1"/>
  <dataConsolidate/>
  <mergeCells count="32">
    <mergeCell ref="E2:H2"/>
    <mergeCell ref="E3:H3"/>
    <mergeCell ref="O38:Q38"/>
    <mergeCell ref="O40:Q40"/>
    <mergeCell ref="J58:J59"/>
    <mergeCell ref="K58:K59"/>
    <mergeCell ref="L58:L59"/>
    <mergeCell ref="M58:M59"/>
    <mergeCell ref="O33:Q33"/>
    <mergeCell ref="O36:Q36"/>
    <mergeCell ref="J54:J55"/>
    <mergeCell ref="K54:K55"/>
    <mergeCell ref="L54:L55"/>
    <mergeCell ref="M54:M55"/>
    <mergeCell ref="J56:J57"/>
    <mergeCell ref="K56:K57"/>
    <mergeCell ref="L56:L57"/>
    <mergeCell ref="M56:M57"/>
    <mergeCell ref="D5:G5"/>
    <mergeCell ref="I5:L5"/>
    <mergeCell ref="M5:O5"/>
    <mergeCell ref="E45:G45"/>
    <mergeCell ref="F46:G46"/>
    <mergeCell ref="O32:Q32"/>
    <mergeCell ref="F47:G47"/>
    <mergeCell ref="D50:E50"/>
    <mergeCell ref="G50:H50"/>
    <mergeCell ref="J50:M51"/>
    <mergeCell ref="J52:J53"/>
    <mergeCell ref="K52:K53"/>
    <mergeCell ref="L52:L53"/>
    <mergeCell ref="M52:M53"/>
  </mergeCells>
  <dataValidations count="2">
    <dataValidation type="whole" allowBlank="1" showInputMessage="1" showErrorMessage="1" sqref="B1" xr:uid="{00000000-0002-0000-0A00-000000000000}">
      <formula1>0</formula1>
      <formula2>5000</formula2>
    </dataValidation>
    <dataValidation operator="lessThanOrEqual" allowBlank="1" showInputMessage="1" showErrorMessage="1" sqref="H24" xr:uid="{00000000-0002-0000-0A00-000001000000}"/>
  </dataValidations>
  <pageMargins left="0.70866141732283472" right="0.70866141732283472" top="0.74803149606299213" bottom="0.74803149606299213" header="0.31496062992125984" footer="0.31496062992125984"/>
  <pageSetup paperSize="9" scale="10" orientation="landscape" r:id="rId1"/>
  <headerFooter>
    <oddFooter>&amp;F</oddFooter>
  </headerFooter>
  <ignoredErrors>
    <ignoredError sqref="J25:K25 G55:H55 H65" formula="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fitToPage="1"/>
  </sheetPr>
  <dimension ref="A1:AJ2000"/>
  <sheetViews>
    <sheetView showGridLines="0" zoomScale="90" zoomScaleNormal="90" workbookViewId="0">
      <selection activeCell="B1" sqref="B1"/>
    </sheetView>
  </sheetViews>
  <sheetFormatPr defaultColWidth="11.42578125" defaultRowHeight="12.75"/>
  <cols>
    <col min="1" max="1" width="10.42578125" style="120" customWidth="1"/>
    <col min="2" max="2" width="6.42578125" style="18" customWidth="1"/>
    <col min="3" max="3" width="28.85546875" style="18" bestFit="1" customWidth="1"/>
    <col min="4" max="6" width="11.42578125" style="18" customWidth="1"/>
    <col min="7" max="7" width="12.28515625" style="18" customWidth="1"/>
    <col min="8" max="17" width="11.42578125" style="18" customWidth="1"/>
    <col min="18" max="24" width="11.42578125" style="18"/>
    <col min="25" max="25" width="11.42578125" style="18" customWidth="1"/>
    <col min="26" max="26" width="9.7109375" style="18" customWidth="1"/>
    <col min="27" max="27" width="24.28515625" style="21" customWidth="1"/>
    <col min="28" max="28" width="9.7109375" style="21" customWidth="1"/>
    <col min="29" max="29" width="9.85546875" style="21" customWidth="1"/>
    <col min="30" max="30" width="13.85546875" style="21" customWidth="1"/>
    <col min="31" max="31" width="12.140625" style="21" customWidth="1"/>
    <col min="32" max="32" width="12.7109375" style="21" customWidth="1"/>
    <col min="33" max="33" width="10.140625" style="21" customWidth="1"/>
    <col min="34" max="34" width="9.5703125" style="21" customWidth="1"/>
    <col min="35" max="35" width="13.7109375" style="21" customWidth="1"/>
    <col min="36" max="36" width="12.140625" style="21" customWidth="1"/>
    <col min="37" max="37" width="11.42578125" style="18" customWidth="1"/>
    <col min="38" max="16384" width="11.42578125" style="18"/>
  </cols>
  <sheetData>
    <row r="1" spans="1:36" ht="15">
      <c r="A1" s="87">
        <v>0</v>
      </c>
      <c r="B1" s="87"/>
      <c r="C1" s="46"/>
      <c r="D1" s="96"/>
      <c r="F1" s="21"/>
      <c r="G1" s="21"/>
      <c r="H1" s="21"/>
      <c r="I1" s="21"/>
      <c r="J1" s="21"/>
      <c r="K1" s="21"/>
      <c r="L1" s="21"/>
      <c r="M1" s="21"/>
      <c r="N1" s="21"/>
      <c r="O1" s="21"/>
      <c r="Q1" s="57"/>
      <c r="AA1" s="18"/>
      <c r="AB1" s="18"/>
      <c r="AC1" s="18"/>
      <c r="AD1" s="18"/>
      <c r="AE1" s="18"/>
      <c r="AF1" s="18"/>
      <c r="AG1" s="18"/>
      <c r="AH1" s="18"/>
      <c r="AI1" s="18"/>
      <c r="AJ1" s="18"/>
    </row>
    <row r="2" spans="1:36" ht="15">
      <c r="A2" s="13">
        <v>1</v>
      </c>
      <c r="C2" s="317"/>
      <c r="D2" s="21"/>
      <c r="E2" s="640" t="s">
        <v>681</v>
      </c>
      <c r="F2" s="640"/>
      <c r="G2" s="640"/>
      <c r="H2" s="640"/>
      <c r="I2" s="21"/>
      <c r="J2" s="21"/>
      <c r="K2" s="21"/>
      <c r="L2" s="21"/>
      <c r="Q2" s="57"/>
      <c r="AA2" s="18"/>
      <c r="AB2" s="18"/>
      <c r="AC2" s="18"/>
      <c r="AD2" s="18"/>
      <c r="AE2" s="18"/>
      <c r="AF2" s="18"/>
      <c r="AG2" s="18"/>
      <c r="AH2" s="18"/>
      <c r="AI2" s="18"/>
      <c r="AJ2" s="18"/>
    </row>
    <row r="3" spans="1:36" ht="15">
      <c r="A3" s="13">
        <v>2</v>
      </c>
      <c r="C3" s="317"/>
      <c r="D3" s="21"/>
      <c r="E3" s="641" t="s">
        <v>780</v>
      </c>
      <c r="F3" s="641"/>
      <c r="G3" s="641"/>
      <c r="H3" s="641"/>
      <c r="I3" s="21"/>
      <c r="J3" s="21"/>
      <c r="K3" s="21"/>
      <c r="L3" s="21"/>
      <c r="Q3" s="57"/>
      <c r="AA3" s="18"/>
      <c r="AB3" s="18"/>
      <c r="AC3" s="18"/>
      <c r="AD3" s="18"/>
      <c r="AE3" s="18"/>
      <c r="AF3" s="18"/>
      <c r="AG3" s="18"/>
      <c r="AH3" s="18"/>
      <c r="AI3" s="18"/>
      <c r="AJ3" s="18"/>
    </row>
    <row r="4" spans="1:36" ht="15">
      <c r="A4" s="13">
        <v>3</v>
      </c>
      <c r="C4" s="21"/>
      <c r="D4" s="21"/>
      <c r="E4" s="21"/>
      <c r="F4" s="21"/>
      <c r="G4" s="21"/>
      <c r="H4" s="21"/>
      <c r="I4" s="21"/>
      <c r="J4" s="21"/>
      <c r="K4" s="21"/>
      <c r="L4" s="21"/>
      <c r="Q4" s="57"/>
      <c r="AA4" s="18"/>
      <c r="AB4" s="18"/>
      <c r="AC4" s="18"/>
      <c r="AD4" s="18"/>
      <c r="AE4" s="18"/>
      <c r="AF4" s="18"/>
      <c r="AG4" s="18"/>
      <c r="AH4" s="18"/>
      <c r="AI4" s="18"/>
      <c r="AJ4" s="18"/>
    </row>
    <row r="5" spans="1:36" ht="15" customHeight="1">
      <c r="A5" s="13">
        <v>4</v>
      </c>
      <c r="C5" s="4"/>
      <c r="D5" s="631" t="s">
        <v>101</v>
      </c>
      <c r="E5" s="631"/>
      <c r="F5" s="631"/>
      <c r="G5" s="631"/>
      <c r="H5" s="4"/>
      <c r="I5" s="631" t="s">
        <v>102</v>
      </c>
      <c r="J5" s="631"/>
      <c r="K5" s="631"/>
      <c r="L5" s="631"/>
      <c r="M5" s="629" t="s">
        <v>49</v>
      </c>
      <c r="N5" s="630"/>
      <c r="O5" s="630"/>
      <c r="Q5" s="293" t="s">
        <v>26</v>
      </c>
      <c r="AA5" s="18"/>
      <c r="AB5" s="18"/>
      <c r="AC5" s="18"/>
      <c r="AD5" s="18"/>
      <c r="AE5" s="18"/>
      <c r="AF5" s="18"/>
      <c r="AG5" s="18"/>
      <c r="AH5" s="18"/>
      <c r="AI5" s="18"/>
      <c r="AJ5" s="18"/>
    </row>
    <row r="6" spans="1:36" ht="15" customHeight="1">
      <c r="A6" s="13">
        <v>5</v>
      </c>
      <c r="C6" s="4"/>
      <c r="E6" s="91" t="s">
        <v>204</v>
      </c>
      <c r="F6" s="91" t="s">
        <v>3</v>
      </c>
      <c r="H6" s="92" t="s">
        <v>4</v>
      </c>
      <c r="J6" s="91" t="s">
        <v>204</v>
      </c>
      <c r="K6" s="91" t="s">
        <v>3</v>
      </c>
      <c r="M6" s="91" t="s">
        <v>50</v>
      </c>
      <c r="N6" s="91" t="s">
        <v>51</v>
      </c>
      <c r="O6" s="91" t="s">
        <v>52</v>
      </c>
      <c r="Q6" s="294" t="s">
        <v>497</v>
      </c>
      <c r="AA6" s="18"/>
      <c r="AB6" s="18"/>
      <c r="AC6" s="18"/>
      <c r="AD6" s="18"/>
      <c r="AE6" s="18"/>
      <c r="AF6" s="18"/>
      <c r="AG6" s="18"/>
      <c r="AH6" s="18"/>
      <c r="AI6" s="18"/>
      <c r="AJ6" s="18"/>
    </row>
    <row r="7" spans="1:36" ht="15" customHeight="1">
      <c r="A7" s="13">
        <v>6</v>
      </c>
      <c r="C7" s="1" t="s">
        <v>21</v>
      </c>
      <c r="E7" s="3">
        <v>430</v>
      </c>
      <c r="F7" s="3">
        <v>430</v>
      </c>
      <c r="H7" s="5">
        <f ca="1">IF(CLUSTER_4!I9&lt;&gt;Translation!B101,0,1)</f>
        <v>0</v>
      </c>
      <c r="J7" s="6">
        <f ca="1">E7*H7</f>
        <v>0</v>
      </c>
      <c r="K7" s="6">
        <f ca="1">F7*H7</f>
        <v>0</v>
      </c>
      <c r="M7" s="57"/>
      <c r="N7" s="57"/>
      <c r="O7" s="57"/>
      <c r="Q7" s="305">
        <f xml:space="preserve"> ( (9*14.5)/(230))*1000</f>
        <v>567.39130434782612</v>
      </c>
      <c r="AA7" s="18"/>
      <c r="AB7" s="18"/>
      <c r="AC7" s="18"/>
      <c r="AD7" s="18"/>
      <c r="AE7" s="18"/>
      <c r="AF7" s="18"/>
      <c r="AG7" s="18"/>
      <c r="AH7" s="18"/>
      <c r="AI7" s="18"/>
      <c r="AJ7" s="18"/>
    </row>
    <row r="8" spans="1:36" ht="15" customHeight="1">
      <c r="A8" s="13">
        <v>7</v>
      </c>
      <c r="C8" s="52" t="s">
        <v>45</v>
      </c>
      <c r="E8" s="43">
        <v>30</v>
      </c>
      <c r="F8" s="43">
        <v>30</v>
      </c>
      <c r="H8" s="6">
        <f ca="1">IF(H7=1,CLUSTER_4!I14,0)</f>
        <v>0</v>
      </c>
      <c r="J8" s="6">
        <f ca="1">E8*H8</f>
        <v>0</v>
      </c>
      <c r="K8" s="6">
        <f ca="1">F8*H8</f>
        <v>0</v>
      </c>
      <c r="M8" s="57"/>
      <c r="N8" s="57"/>
      <c r="O8" s="57"/>
      <c r="Q8" s="57"/>
      <c r="AA8" s="18"/>
      <c r="AB8" s="18"/>
      <c r="AC8" s="18"/>
      <c r="AD8" s="18"/>
      <c r="AE8" s="18"/>
      <c r="AF8" s="18"/>
      <c r="AG8" s="18"/>
      <c r="AH8" s="18"/>
      <c r="AI8" s="18"/>
      <c r="AJ8" s="18"/>
    </row>
    <row r="9" spans="1:36" ht="15" customHeight="1">
      <c r="A9" s="13">
        <v>8</v>
      </c>
      <c r="C9" s="52" t="s">
        <v>46</v>
      </c>
      <c r="E9" s="44">
        <v>60</v>
      </c>
      <c r="F9" s="44">
        <v>60</v>
      </c>
      <c r="H9" s="6">
        <f ca="1">IF(H7=1,CLUSTER_4!I15,0)</f>
        <v>0</v>
      </c>
      <c r="J9" s="6">
        <f ca="1">E9*H9</f>
        <v>0</v>
      </c>
      <c r="K9" s="6">
        <f ca="1">F9*H9</f>
        <v>0</v>
      </c>
      <c r="M9" s="57"/>
      <c r="N9" s="57"/>
      <c r="O9" s="57"/>
      <c r="Q9" s="57"/>
      <c r="AA9" s="18"/>
      <c r="AB9" s="18"/>
      <c r="AC9" s="18"/>
      <c r="AD9" s="18"/>
      <c r="AE9" s="18"/>
      <c r="AF9" s="18"/>
      <c r="AG9" s="18"/>
      <c r="AH9" s="18"/>
      <c r="AI9" s="18"/>
      <c r="AJ9" s="18"/>
    </row>
    <row r="10" spans="1:36" ht="15" customHeight="1">
      <c r="A10" s="13">
        <v>9</v>
      </c>
      <c r="C10" s="121"/>
      <c r="E10" s="44"/>
      <c r="F10" s="44"/>
      <c r="H10" s="6"/>
      <c r="J10" s="6"/>
      <c r="K10" s="6"/>
      <c r="M10" s="57"/>
      <c r="N10" s="57"/>
      <c r="O10" s="57"/>
      <c r="Q10" s="57"/>
      <c r="AA10" s="18"/>
      <c r="AB10" s="18"/>
      <c r="AC10" s="18"/>
      <c r="AD10" s="18"/>
      <c r="AE10" s="18"/>
      <c r="AF10" s="18"/>
      <c r="AG10" s="18"/>
      <c r="AH10" s="18"/>
      <c r="AI10" s="18"/>
      <c r="AJ10" s="18"/>
    </row>
    <row r="11" spans="1:36" ht="15" customHeight="1">
      <c r="A11" s="13">
        <v>10</v>
      </c>
      <c r="C11" s="384" t="s">
        <v>760</v>
      </c>
      <c r="E11" s="3">
        <v>350</v>
      </c>
      <c r="F11" s="3">
        <v>350</v>
      </c>
      <c r="H11" s="5">
        <f ca="1">IF(CLUSTER_4!I9=Translation!B101,IF(CLUSTER_4!E17=Translation!B104,1,0),0)</f>
        <v>0</v>
      </c>
      <c r="J11" s="6">
        <f ca="1">E11*H11</f>
        <v>0</v>
      </c>
      <c r="K11" s="6">
        <f ca="1">F11*H11</f>
        <v>0</v>
      </c>
      <c r="M11" s="57"/>
      <c r="N11" s="57"/>
      <c r="O11" s="57"/>
      <c r="Q11" s="57"/>
      <c r="AA11" s="18"/>
      <c r="AB11" s="18"/>
      <c r="AC11" s="18"/>
      <c r="AD11" s="18"/>
      <c r="AE11" s="18"/>
      <c r="AF11" s="18"/>
      <c r="AG11" s="18"/>
      <c r="AH11" s="18"/>
      <c r="AI11" s="18"/>
      <c r="AJ11" s="18"/>
    </row>
    <row r="12" spans="1:36" ht="15" customHeight="1">
      <c r="A12" s="13">
        <v>11</v>
      </c>
      <c r="C12" s="385" t="s">
        <v>768</v>
      </c>
      <c r="E12" s="7">
        <v>40</v>
      </c>
      <c r="F12" s="7">
        <v>40</v>
      </c>
      <c r="H12" s="5">
        <f ca="1">IF(H11=1,IF(CLUSTER_4!E17=Translation!B104,CLUSTER_4!I18,0),0)</f>
        <v>0</v>
      </c>
      <c r="J12" s="6">
        <f ca="1">E12*H12</f>
        <v>0</v>
      </c>
      <c r="K12" s="6">
        <f ca="1">F12*H12</f>
        <v>0</v>
      </c>
      <c r="M12" s="57"/>
      <c r="N12" s="57"/>
      <c r="O12" s="57"/>
      <c r="Q12" s="57"/>
      <c r="AA12" s="18"/>
      <c r="AB12" s="18"/>
      <c r="AC12" s="18"/>
      <c r="AD12" s="18"/>
      <c r="AE12" s="18"/>
      <c r="AF12" s="18"/>
      <c r="AG12" s="18"/>
      <c r="AH12" s="18"/>
      <c r="AI12" s="18"/>
      <c r="AJ12" s="18"/>
    </row>
    <row r="13" spans="1:36" ht="15" customHeight="1">
      <c r="A13" s="13">
        <v>12</v>
      </c>
      <c r="C13" s="121"/>
      <c r="E13" s="7"/>
      <c r="F13" s="7"/>
      <c r="H13" s="5"/>
      <c r="J13" s="6"/>
      <c r="K13" s="6"/>
      <c r="M13" s="57"/>
      <c r="N13" s="57"/>
      <c r="O13" s="57"/>
      <c r="Q13" s="57"/>
      <c r="AA13" s="18"/>
      <c r="AB13" s="18"/>
      <c r="AC13" s="18"/>
      <c r="AD13" s="18"/>
      <c r="AE13" s="18"/>
      <c r="AF13" s="18"/>
      <c r="AG13" s="18"/>
      <c r="AH13" s="18"/>
      <c r="AI13" s="18"/>
      <c r="AJ13" s="18"/>
    </row>
    <row r="14" spans="1:36" ht="15" customHeight="1">
      <c r="A14" s="13">
        <v>13</v>
      </c>
      <c r="C14" s="56" t="s">
        <v>508</v>
      </c>
      <c r="E14" s="44">
        <f ca="1">IF(H14=1,IF(CLUSTER_4!E17=Translation!B105,(CLUSTER_4!I18)*2,0),0)</f>
        <v>0</v>
      </c>
      <c r="F14" s="44">
        <f ca="1">IF(H14=1,IF(CLUSTER_4!E17=Translation!B105,(CLUSTER_4!I18)*2,0),0)</f>
        <v>0</v>
      </c>
      <c r="H14" s="5">
        <f ca="1">IF(CLUSTER_4!I9=Translation!B101,IF(CLUSTER_4!E17=Translation!B105,1,0),0)</f>
        <v>0</v>
      </c>
      <c r="J14" s="44">
        <f ca="1">E14*H14</f>
        <v>0</v>
      </c>
      <c r="K14" s="44">
        <f ca="1">F14*H14</f>
        <v>0</v>
      </c>
      <c r="M14" s="57"/>
      <c r="N14" s="57"/>
      <c r="O14" s="57"/>
      <c r="Q14" s="57"/>
      <c r="AA14" s="18"/>
      <c r="AB14" s="18"/>
      <c r="AC14" s="18"/>
      <c r="AD14" s="18"/>
      <c r="AE14" s="18"/>
      <c r="AF14" s="18"/>
      <c r="AG14" s="18"/>
      <c r="AH14" s="18"/>
      <c r="AI14" s="18"/>
      <c r="AJ14" s="18"/>
    </row>
    <row r="15" spans="1:36" ht="15" customHeight="1">
      <c r="A15" s="13">
        <v>14</v>
      </c>
      <c r="Q15" s="293" t="s">
        <v>520</v>
      </c>
      <c r="AA15" s="18"/>
      <c r="AB15" s="18"/>
      <c r="AC15" s="18"/>
      <c r="AD15" s="18"/>
      <c r="AE15" s="18"/>
      <c r="AF15" s="18"/>
      <c r="AG15" s="18"/>
      <c r="AH15" s="18"/>
      <c r="AI15" s="18"/>
      <c r="AJ15" s="18"/>
    </row>
    <row r="16" spans="1:36" ht="15" customHeight="1">
      <c r="A16" s="13">
        <v>15</v>
      </c>
      <c r="C16" s="55" t="s">
        <v>29</v>
      </c>
      <c r="E16" s="314">
        <v>670</v>
      </c>
      <c r="F16" s="2"/>
      <c r="H16" s="5">
        <f ca="1">IF(CLUSTER_4!I9=Translation!B101,(M16+N16+O16),0)</f>
        <v>0</v>
      </c>
      <c r="J16" s="6">
        <f ca="1">E16*H16</f>
        <v>0</v>
      </c>
      <c r="K16" s="315">
        <f ca="1">((((20.33-5.25)/600)*H18) + (5.25*H16))*1000</f>
        <v>0</v>
      </c>
      <c r="M16" s="58">
        <f ca="1">IF(CLUSTER_4!E20=Translation!B107,1,0)</f>
        <v>0</v>
      </c>
      <c r="N16" s="58">
        <f ca="1">IF(CLUSTER_4!E25=Translation!B107,1,0)</f>
        <v>0</v>
      </c>
      <c r="O16" s="58">
        <f ca="1">IF(CLUSTER_4!E30=Translation!B107,1,0)</f>
        <v>0</v>
      </c>
      <c r="Q16" s="322">
        <f>(20330*12)/230</f>
        <v>1060.695652173913</v>
      </c>
      <c r="AA16" s="18"/>
      <c r="AB16" s="18"/>
      <c r="AC16" s="18"/>
      <c r="AD16" s="18"/>
      <c r="AE16" s="18"/>
      <c r="AF16" s="18"/>
      <c r="AG16" s="18"/>
      <c r="AH16" s="18"/>
      <c r="AI16" s="18"/>
      <c r="AJ16" s="18"/>
    </row>
    <row r="17" spans="1:36" ht="15" customHeight="1">
      <c r="A17" s="13">
        <v>16</v>
      </c>
      <c r="C17" s="53" t="s">
        <v>44</v>
      </c>
      <c r="E17" s="44">
        <v>30</v>
      </c>
      <c r="F17" s="44">
        <v>30</v>
      </c>
      <c r="H17" s="5">
        <f ca="1">IF(CLUSTER_4!I9=Translation!B101,(M17+N17+O17),0)</f>
        <v>0</v>
      </c>
      <c r="J17" s="6">
        <f ca="1">E17*H17</f>
        <v>0</v>
      </c>
      <c r="K17" s="6">
        <f ca="1">F17*H17</f>
        <v>0</v>
      </c>
      <c r="M17" s="57">
        <f ca="1">IF(CLUSTER_4!E20=Translation!B107,CLUSTER_4!I21,0)</f>
        <v>0</v>
      </c>
      <c r="N17" s="57">
        <f ca="1">IF(CLUSTER_4!E25=Translation!B107,CLUSTER_4!I26,0)</f>
        <v>0</v>
      </c>
      <c r="O17" s="57">
        <f ca="1">IF(CLUSTER_4!E30=Translation!B107,CLUSTER_4!I31,0)</f>
        <v>0</v>
      </c>
      <c r="Q17" s="57"/>
      <c r="AA17" s="18"/>
      <c r="AB17" s="18"/>
      <c r="AC17" s="18"/>
      <c r="AD17" s="18"/>
      <c r="AE17" s="18"/>
      <c r="AF17" s="18"/>
      <c r="AG17" s="18"/>
      <c r="AH17" s="18"/>
      <c r="AI17" s="18"/>
      <c r="AJ17" s="18"/>
    </row>
    <row r="18" spans="1:36" ht="15" customHeight="1">
      <c r="A18" s="13">
        <v>17</v>
      </c>
      <c r="C18" s="53" t="s">
        <v>43</v>
      </c>
      <c r="E18" s="44"/>
      <c r="F18" s="44"/>
      <c r="H18" s="5">
        <f ca="1">IF(CLUSTER_4!I9=Translation!B101,(M18+N18+O18),0)</f>
        <v>0</v>
      </c>
      <c r="J18" s="6"/>
      <c r="K18" s="6"/>
      <c r="M18" s="57">
        <f ca="1">IF(CLUSTER_4!E20=Translation!B107,CLUSTER_4!I22,0)</f>
        <v>0</v>
      </c>
      <c r="N18" s="57">
        <f ca="1">IF(CLUSTER_4!E25=Translation!B107,CLUSTER_4!I27,0)</f>
        <v>0</v>
      </c>
      <c r="O18" s="57">
        <f ca="1">IF(CLUSTER_4!E30=Translation!B107,CLUSTER_4!I32,0)</f>
        <v>0</v>
      </c>
      <c r="Q18" s="57"/>
      <c r="AA18" s="18"/>
      <c r="AB18" s="18"/>
      <c r="AC18" s="18"/>
      <c r="AD18" s="18"/>
      <c r="AE18" s="18"/>
      <c r="AF18" s="18"/>
      <c r="AG18" s="18"/>
      <c r="AH18" s="18"/>
      <c r="AI18" s="18"/>
      <c r="AJ18" s="18"/>
    </row>
    <row r="19" spans="1:36" ht="15" customHeight="1">
      <c r="A19" s="13">
        <v>18</v>
      </c>
      <c r="C19" s="55" t="s">
        <v>20</v>
      </c>
      <c r="E19" s="314">
        <v>790</v>
      </c>
      <c r="F19" s="2"/>
      <c r="H19" s="5">
        <f ca="1">IF(CLUSTER_4!I9=Translation!B101,(M19+N19+O19),0)</f>
        <v>0</v>
      </c>
      <c r="J19" s="6">
        <f ca="1">E19*H19</f>
        <v>0</v>
      </c>
      <c r="K19" s="315">
        <f ca="1">((((22.58-7.5)/600)*H21) + (7.5*H19))*1000</f>
        <v>0</v>
      </c>
      <c r="M19" s="58">
        <f ca="1">IF(CLUSTER_4!E20=Translation!B108,1,0)</f>
        <v>0</v>
      </c>
      <c r="N19" s="58">
        <f ca="1">IF(CLUSTER_4!E25=Translation!B108,1,0)</f>
        <v>0</v>
      </c>
      <c r="O19" s="58">
        <f ca="1">IF(CLUSTER_4!E30=Translation!B108,1,0)</f>
        <v>0</v>
      </c>
      <c r="Q19" s="322">
        <f>(22580*12)/230</f>
        <v>1178.0869565217392</v>
      </c>
      <c r="AA19" s="18"/>
      <c r="AB19" s="18"/>
      <c r="AC19" s="18"/>
      <c r="AD19" s="18"/>
      <c r="AE19" s="18"/>
      <c r="AF19" s="18"/>
      <c r="AG19" s="18"/>
      <c r="AH19" s="18"/>
      <c r="AI19" s="18"/>
      <c r="AJ19" s="18"/>
    </row>
    <row r="20" spans="1:36" ht="15" customHeight="1">
      <c r="A20" s="13">
        <v>19</v>
      </c>
      <c r="C20" s="53" t="s">
        <v>44</v>
      </c>
      <c r="E20" s="44">
        <v>30</v>
      </c>
      <c r="F20" s="44">
        <v>30</v>
      </c>
      <c r="H20" s="5">
        <f ca="1">IF(CLUSTER_4!I9=Translation!B101,(M20+N20+O20),0)</f>
        <v>0</v>
      </c>
      <c r="J20" s="6">
        <f ca="1">E20*H20</f>
        <v>0</v>
      </c>
      <c r="K20" s="6">
        <f ca="1">F20*H20</f>
        <v>0</v>
      </c>
      <c r="M20" s="57">
        <f ca="1">IF(CLUSTER_4!E20=Translation!B108,CLUSTER_4!I21,0)</f>
        <v>0</v>
      </c>
      <c r="N20" s="57">
        <f ca="1">IF(CLUSTER_4!E25=Translation!B108,CLUSTER_4!I26,0)</f>
        <v>0</v>
      </c>
      <c r="O20" s="57">
        <f ca="1">IF(CLUSTER_4!E30=Translation!B108,CLUSTER_4!I31,0)</f>
        <v>0</v>
      </c>
      <c r="Q20" s="57"/>
      <c r="AA20" s="18"/>
      <c r="AB20" s="18"/>
      <c r="AC20" s="18"/>
      <c r="AD20" s="18"/>
      <c r="AE20" s="18"/>
      <c r="AF20" s="18"/>
      <c r="AG20" s="18"/>
      <c r="AH20" s="18"/>
      <c r="AI20" s="18"/>
      <c r="AJ20" s="18"/>
    </row>
    <row r="21" spans="1:36" ht="15" customHeight="1">
      <c r="A21" s="13">
        <v>20</v>
      </c>
      <c r="C21" s="53" t="s">
        <v>43</v>
      </c>
      <c r="E21" s="44"/>
      <c r="F21" s="44"/>
      <c r="H21" s="5">
        <f ca="1">IF(CLUSTER_4!I9=Translation!B101,(M21+N21+O21),0)</f>
        <v>0</v>
      </c>
      <c r="J21" s="6"/>
      <c r="K21" s="6"/>
      <c r="M21" s="57">
        <f ca="1">IF(CLUSTER_4!E20=Translation!B108,CLUSTER_4!I22,0)</f>
        <v>0</v>
      </c>
      <c r="N21" s="57">
        <f ca="1">IF(CLUSTER_4!E25=Translation!B108,CLUSTER_4!I27,0)</f>
        <v>0</v>
      </c>
      <c r="O21" s="57">
        <f ca="1">IF(CLUSTER_4!E30=Translation!B108,CLUSTER_4!I32,0)</f>
        <v>0</v>
      </c>
      <c r="Q21" s="57"/>
      <c r="AA21" s="18"/>
      <c r="AB21" s="18"/>
      <c r="AC21" s="18"/>
      <c r="AD21" s="18"/>
      <c r="AE21" s="18"/>
      <c r="AF21" s="18"/>
      <c r="AG21" s="18"/>
      <c r="AH21" s="18"/>
      <c r="AI21" s="18"/>
      <c r="AJ21" s="18"/>
    </row>
    <row r="22" spans="1:36" ht="15" customHeight="1">
      <c r="A22" s="13">
        <v>21</v>
      </c>
      <c r="C22" s="55" t="s">
        <v>47</v>
      </c>
      <c r="E22" s="2">
        <v>700</v>
      </c>
      <c r="F22" s="2">
        <v>700</v>
      </c>
      <c r="H22" s="5">
        <f ca="1">IF(CLUSTER_4!I9=Translation!B101,(M22+N22+O22),0)</f>
        <v>0</v>
      </c>
      <c r="J22" s="6">
        <f ca="1">E22*H22</f>
        <v>0</v>
      </c>
      <c r="K22" s="6">
        <f ca="1">F22*H22</f>
        <v>0</v>
      </c>
      <c r="M22" s="58">
        <f ca="1">IF(CLUSTER_4!E20=Translation!B109,1,0)</f>
        <v>0</v>
      </c>
      <c r="N22" s="58">
        <f ca="1">IF(CLUSTER_4!E25=Translation!B109,1,0)</f>
        <v>0</v>
      </c>
      <c r="O22" s="58">
        <f ca="1">IF(CLUSTER_4!E30=Translation!B109,1,0)</f>
        <v>0</v>
      </c>
      <c r="Q22" s="57"/>
      <c r="AA22" s="18"/>
      <c r="AB22" s="18"/>
      <c r="AC22" s="18"/>
      <c r="AD22" s="18"/>
      <c r="AE22" s="18"/>
      <c r="AF22" s="18"/>
      <c r="AG22" s="18"/>
      <c r="AH22" s="18"/>
      <c r="AI22" s="18"/>
      <c r="AJ22" s="18"/>
    </row>
    <row r="23" spans="1:36" ht="15" customHeight="1">
      <c r="A23" s="13">
        <v>22</v>
      </c>
      <c r="C23" s="53" t="s">
        <v>81</v>
      </c>
      <c r="E23" s="44">
        <v>40</v>
      </c>
      <c r="F23" s="44">
        <v>40</v>
      </c>
      <c r="H23" s="5">
        <f ca="1">IF(CLUSTER_4!I9=Translation!B101,(M23+N23+O23),0)</f>
        <v>0</v>
      </c>
      <c r="J23" s="6">
        <f ca="1">E23*H23</f>
        <v>0</v>
      </c>
      <c r="K23" s="6">
        <f ca="1">F23*H23</f>
        <v>0</v>
      </c>
      <c r="M23" s="59">
        <f ca="1">IF(CLUSTER_4!E20=Translation!B109,CLUSTER_4!I21,0)</f>
        <v>0</v>
      </c>
      <c r="N23" s="59">
        <f ca="1">IF(CLUSTER_4!E25=Translation!B109,CLUSTER_4!I26,0)</f>
        <v>0</v>
      </c>
      <c r="O23" s="59">
        <f ca="1">IF(CLUSTER_4!E30=Translation!B109,CLUSTER_4!I31,0)</f>
        <v>0</v>
      </c>
      <c r="Q23" s="57"/>
      <c r="AA23" s="18"/>
      <c r="AB23" s="18"/>
      <c r="AC23" s="18"/>
      <c r="AD23" s="18"/>
      <c r="AE23" s="18"/>
      <c r="AF23" s="18"/>
      <c r="AG23" s="18"/>
      <c r="AH23" s="18"/>
      <c r="AI23" s="18"/>
      <c r="AJ23" s="18"/>
    </row>
    <row r="24" spans="1:36" ht="15" customHeight="1">
      <c r="A24" s="13">
        <v>23</v>
      </c>
      <c r="C24" s="53" t="s">
        <v>82</v>
      </c>
      <c r="E24" s="44">
        <v>70</v>
      </c>
      <c r="F24" s="44">
        <v>70</v>
      </c>
      <c r="H24" s="5">
        <f ca="1">IF(CLUSTER_4!I9=Translation!B101,(M24+N24+O24),0)</f>
        <v>0</v>
      </c>
      <c r="J24" s="6">
        <f ca="1">E24*H24</f>
        <v>0</v>
      </c>
      <c r="K24" s="6">
        <f ca="1">F24*H24</f>
        <v>0</v>
      </c>
      <c r="M24" s="57">
        <f ca="1">IF(CLUSTER_4!E20=Translation!B109,CLUSTER_4!I22,0)</f>
        <v>0</v>
      </c>
      <c r="N24" s="57">
        <f ca="1">IF(CLUSTER_4!E25=Translation!B109,CLUSTER_4!I27,0)</f>
        <v>0</v>
      </c>
      <c r="O24" s="57">
        <f ca="1">IF(CLUSTER_4!E30=Translation!B109,CLUSTER_4!I32,0)</f>
        <v>0</v>
      </c>
      <c r="Q24" s="57"/>
      <c r="AA24" s="18"/>
      <c r="AB24" s="18"/>
      <c r="AC24" s="18"/>
      <c r="AD24" s="18"/>
      <c r="AE24" s="18"/>
      <c r="AF24" s="18"/>
      <c r="AG24" s="18"/>
      <c r="AH24" s="18"/>
      <c r="AI24" s="18"/>
      <c r="AJ24" s="18"/>
    </row>
    <row r="25" spans="1:36" ht="15" customHeight="1">
      <c r="A25" s="13">
        <v>24</v>
      </c>
      <c r="C25" s="53" t="s">
        <v>79</v>
      </c>
      <c r="E25" s="44"/>
      <c r="F25" s="44"/>
      <c r="H25" s="5">
        <f ca="1">IF(CLUSTER_4!I9=Translation!B101,(M25+N25+O25),0)</f>
        <v>0</v>
      </c>
      <c r="J25" s="6">
        <f ca="1">(H25/12)*1000</f>
        <v>0</v>
      </c>
      <c r="K25" s="6">
        <f ca="1">(H25/12)*1000</f>
        <v>0</v>
      </c>
      <c r="M25" s="57">
        <f ca="1">IF(CLUSTER_4!E20=Translation!B109,CLUSTER_4!I23,0)</f>
        <v>0</v>
      </c>
      <c r="N25" s="57">
        <f ca="1">IF(CLUSTER_4!E25=Translation!B109,CLUSTER_4!I28,0)</f>
        <v>0</v>
      </c>
      <c r="O25" s="57">
        <f ca="1">IF(CLUSTER_4!E30=Translation!B109,CLUSTER_4!I33,0)</f>
        <v>0</v>
      </c>
      <c r="Q25" s="57"/>
      <c r="AA25" s="18"/>
      <c r="AB25" s="18"/>
      <c r="AC25" s="18"/>
      <c r="AD25" s="18"/>
      <c r="AE25" s="18"/>
      <c r="AF25" s="18"/>
      <c r="AG25" s="18"/>
      <c r="AH25" s="18"/>
      <c r="AI25" s="18"/>
      <c r="AJ25" s="18"/>
    </row>
    <row r="26" spans="1:36" ht="15" customHeight="1">
      <c r="A26" s="13">
        <v>25</v>
      </c>
      <c r="C26" s="56" t="s">
        <v>509</v>
      </c>
      <c r="E26" s="44">
        <f ca="1">IF(H26=1,CLUSTER_4!I21,0)*4</f>
        <v>0</v>
      </c>
      <c r="F26" s="44">
        <f ca="1">IF(H26=1,CLUSTER_4!I22,0)*4</f>
        <v>0</v>
      </c>
      <c r="H26" s="5">
        <f ca="1">IF(CLUSTER_4!I9=Translation!B101,IF(CLUSTER_4!E20=Translation!B110,1,0),0)</f>
        <v>0</v>
      </c>
      <c r="J26" s="44">
        <f ca="1">E26*H26</f>
        <v>0</v>
      </c>
      <c r="K26" s="44">
        <f ca="1">F26*H26</f>
        <v>0</v>
      </c>
      <c r="M26" s="59"/>
      <c r="N26" s="59"/>
      <c r="O26" s="59"/>
      <c r="Q26" s="57"/>
      <c r="AA26" s="18"/>
      <c r="AB26" s="18"/>
      <c r="AC26" s="18"/>
      <c r="AD26" s="18"/>
      <c r="AE26" s="18"/>
      <c r="AF26" s="18"/>
      <c r="AG26" s="18"/>
      <c r="AH26" s="18"/>
      <c r="AI26" s="18"/>
      <c r="AJ26" s="18"/>
    </row>
    <row r="27" spans="1:36" ht="15" customHeight="1">
      <c r="A27" s="13">
        <v>26</v>
      </c>
      <c r="C27" s="56" t="s">
        <v>510</v>
      </c>
      <c r="E27" s="44">
        <f ca="1">IF(H27=1,CLUSTER_4!I26,0)*4</f>
        <v>0</v>
      </c>
      <c r="F27" s="44">
        <f ca="1">IF(H27=1,CLUSTER_4!I27,0)*4</f>
        <v>0</v>
      </c>
      <c r="H27" s="44">
        <f ca="1">IF(CLUSTER_4!I9=Translation!B101,IF(CLUSTER_4!E25=Translation!B110,1,0),0)</f>
        <v>0</v>
      </c>
      <c r="J27" s="44">
        <f ca="1">E27*H27</f>
        <v>0</v>
      </c>
      <c r="K27" s="44">
        <f ca="1">F27*H27</f>
        <v>0</v>
      </c>
      <c r="M27" s="59"/>
      <c r="N27" s="59"/>
      <c r="O27" s="59"/>
      <c r="Q27" s="57"/>
      <c r="AA27" s="18"/>
      <c r="AB27" s="18"/>
      <c r="AC27" s="18"/>
      <c r="AD27" s="18"/>
      <c r="AE27" s="18"/>
      <c r="AF27" s="18"/>
      <c r="AG27" s="18"/>
      <c r="AH27" s="18"/>
      <c r="AI27" s="18"/>
      <c r="AJ27" s="18"/>
    </row>
    <row r="28" spans="1:36" ht="15" customHeight="1">
      <c r="A28" s="13">
        <v>27</v>
      </c>
      <c r="C28" s="56" t="s">
        <v>511</v>
      </c>
      <c r="E28" s="44">
        <f ca="1">IF(H28=1,CLUSTER_4!I31,0)*4</f>
        <v>0</v>
      </c>
      <c r="F28" s="44">
        <f ca="1">IF(H28=1,CLUSTER_4!I32,0)*4</f>
        <v>0</v>
      </c>
      <c r="H28" s="44">
        <f ca="1">IF(CLUSTER_4!I9=Translation!B101,IF(CLUSTER_4!E30=Translation!B110,1,0),0)</f>
        <v>0</v>
      </c>
      <c r="J28" s="44">
        <f ca="1">E28*H28</f>
        <v>0</v>
      </c>
      <c r="K28" s="44">
        <f ca="1">F28*H28</f>
        <v>0</v>
      </c>
      <c r="M28" s="59"/>
      <c r="N28" s="59"/>
      <c r="O28" s="59"/>
      <c r="Q28" s="57"/>
      <c r="AA28" s="18"/>
      <c r="AB28" s="18"/>
      <c r="AC28" s="18"/>
      <c r="AD28" s="18"/>
      <c r="AE28" s="18"/>
      <c r="AF28" s="18"/>
      <c r="AG28" s="18"/>
      <c r="AH28" s="18"/>
      <c r="AI28" s="18"/>
      <c r="AJ28" s="18"/>
    </row>
    <row r="29" spans="1:36" ht="15" customHeight="1">
      <c r="A29" s="13">
        <v>28</v>
      </c>
      <c r="C29" s="54"/>
      <c r="E29" s="21"/>
      <c r="F29" s="21"/>
      <c r="H29" s="21"/>
      <c r="J29" s="21"/>
      <c r="K29" s="21"/>
      <c r="M29" s="57"/>
      <c r="N29" s="57"/>
      <c r="O29" s="57"/>
      <c r="Q29" s="57"/>
      <c r="AA29" s="18"/>
      <c r="AB29" s="18"/>
      <c r="AC29" s="18"/>
      <c r="AD29" s="18"/>
      <c r="AE29" s="18"/>
      <c r="AF29" s="18"/>
      <c r="AG29" s="18"/>
      <c r="AH29" s="18"/>
      <c r="AI29" s="18"/>
      <c r="AJ29" s="18"/>
    </row>
    <row r="30" spans="1:36" ht="15" customHeight="1">
      <c r="A30" s="13">
        <v>29</v>
      </c>
      <c r="C30" s="1" t="s">
        <v>40</v>
      </c>
      <c r="E30" s="3">
        <v>420</v>
      </c>
      <c r="F30" s="3">
        <v>420</v>
      </c>
      <c r="H30" s="6">
        <f ca="1">IF((AND(CLUSTER_4!I9=Translation!B101, CLUSTER_4!I35=Translation!B101)),CLUSTER_4!I36,0)</f>
        <v>0</v>
      </c>
      <c r="J30" s="6">
        <f ca="1">E30*H30</f>
        <v>0</v>
      </c>
      <c r="K30" s="6">
        <f ca="1">F30*H30</f>
        <v>0</v>
      </c>
      <c r="M30" s="57"/>
      <c r="N30" s="57"/>
      <c r="O30" s="57"/>
      <c r="Q30" s="57"/>
      <c r="AA30" s="18"/>
      <c r="AB30" s="18"/>
      <c r="AC30" s="18"/>
      <c r="AD30" s="18"/>
      <c r="AE30" s="18"/>
      <c r="AF30" s="18"/>
      <c r="AG30" s="18"/>
      <c r="AH30" s="18"/>
      <c r="AI30" s="18"/>
      <c r="AJ30" s="18"/>
    </row>
    <row r="31" spans="1:36" ht="15" customHeight="1">
      <c r="A31" s="13">
        <v>30</v>
      </c>
      <c r="C31" s="1" t="s">
        <v>41</v>
      </c>
      <c r="E31" s="3">
        <v>420</v>
      </c>
      <c r="F31" s="3">
        <v>420</v>
      </c>
      <c r="H31" s="6">
        <f ca="1">IF((AND(CLUSTER_4!I9=Translation!B101, CLUSTER_4!I35=Translation!B101)),CLUSTER_4!I37,0)</f>
        <v>0</v>
      </c>
      <c r="J31" s="6">
        <f ca="1">E31*H31</f>
        <v>0</v>
      </c>
      <c r="K31" s="6">
        <f ca="1">F31*H31</f>
        <v>0</v>
      </c>
      <c r="N31" s="57"/>
      <c r="O31" s="57"/>
      <c r="Q31" s="57"/>
      <c r="AA31" s="18"/>
      <c r="AB31" s="18"/>
      <c r="AC31" s="18"/>
      <c r="AD31" s="18"/>
      <c r="AE31" s="18"/>
      <c r="AF31" s="18"/>
      <c r="AG31" s="18"/>
      <c r="AH31" s="18"/>
      <c r="AI31" s="18"/>
      <c r="AJ31" s="18"/>
    </row>
    <row r="32" spans="1:36" ht="15" customHeight="1">
      <c r="A32" s="13">
        <v>31</v>
      </c>
      <c r="C32" s="1" t="s">
        <v>23</v>
      </c>
      <c r="E32" s="3">
        <v>10</v>
      </c>
      <c r="F32" s="3">
        <v>10</v>
      </c>
      <c r="H32" s="6">
        <f ca="1">IF((AND(CLUSTER_4!I9=Translation!B101, CLUSTER_4!I35=Translation!B101)),CLUSTER_4!I38,0)</f>
        <v>0</v>
      </c>
      <c r="J32" s="6">
        <f ca="1">E32*H32</f>
        <v>0</v>
      </c>
      <c r="K32" s="6">
        <f ca="1">F32*H32</f>
        <v>0</v>
      </c>
      <c r="M32" s="330"/>
      <c r="N32" s="338">
        <f ca="1">H30+H31</f>
        <v>0</v>
      </c>
      <c r="O32" s="628" t="s">
        <v>744</v>
      </c>
      <c r="P32" s="628"/>
      <c r="Q32" s="628"/>
      <c r="AA32" s="18"/>
      <c r="AB32" s="18"/>
      <c r="AC32" s="18"/>
      <c r="AD32" s="18"/>
      <c r="AE32" s="18"/>
      <c r="AF32" s="18"/>
      <c r="AG32" s="18"/>
      <c r="AH32" s="18"/>
      <c r="AI32" s="18"/>
      <c r="AJ32" s="18"/>
    </row>
    <row r="33" spans="1:36" ht="15" customHeight="1">
      <c r="A33" s="13">
        <v>32</v>
      </c>
      <c r="C33" s="52" t="s">
        <v>78</v>
      </c>
      <c r="E33" s="7">
        <v>50</v>
      </c>
      <c r="F33" s="7">
        <v>50</v>
      </c>
      <c r="H33" s="6">
        <f ca="1">IF((AND(CLUSTER_4!I9=Translation!B101, CLUSTER_4!I35=Translation!B101)),CLUSTER_4!I39,0)</f>
        <v>0</v>
      </c>
      <c r="J33" s="19">
        <f ca="1">E33*H33</f>
        <v>0</v>
      </c>
      <c r="K33" s="19">
        <f ca="1">F33*H33</f>
        <v>0</v>
      </c>
      <c r="M33" s="330"/>
      <c r="N33" s="338">
        <f ca="1">IF(H8&gt;2,2,H8)+H23</f>
        <v>0</v>
      </c>
      <c r="O33" s="628" t="s">
        <v>743</v>
      </c>
      <c r="P33" s="628"/>
      <c r="Q33" s="628"/>
      <c r="AA33" s="18"/>
      <c r="AB33" s="18"/>
      <c r="AC33" s="18"/>
      <c r="AD33" s="18"/>
      <c r="AE33" s="18"/>
      <c r="AF33" s="18"/>
      <c r="AG33" s="18"/>
      <c r="AH33" s="18"/>
      <c r="AI33" s="18"/>
      <c r="AJ33" s="18"/>
    </row>
    <row r="34" spans="1:36" ht="15" customHeight="1">
      <c r="A34" s="13">
        <v>33</v>
      </c>
      <c r="C34" s="100" t="s">
        <v>48</v>
      </c>
      <c r="E34" s="2">
        <v>120</v>
      </c>
      <c r="F34" s="2">
        <v>120</v>
      </c>
      <c r="H34" s="6">
        <f ca="1">IF((AND(CLUSTER_4!I9=Translation!B101, CLUSTER_4!I35=Translation!B101)),CLUSTER_4!I40,0)</f>
        <v>0</v>
      </c>
      <c r="J34" s="19">
        <f ca="1">E34*H34</f>
        <v>0</v>
      </c>
      <c r="K34" s="19">
        <f ca="1">F34*H34</f>
        <v>0</v>
      </c>
      <c r="M34" s="57"/>
      <c r="N34" s="57"/>
      <c r="O34" s="57"/>
      <c r="Q34" s="57"/>
      <c r="AA34" s="18"/>
      <c r="AB34" s="18"/>
      <c r="AC34" s="18"/>
      <c r="AD34" s="18"/>
      <c r="AE34" s="18"/>
      <c r="AF34" s="18"/>
      <c r="AG34" s="18"/>
      <c r="AH34" s="18"/>
      <c r="AI34" s="18"/>
      <c r="AJ34" s="18"/>
    </row>
    <row r="35" spans="1:36" ht="15" customHeight="1">
      <c r="A35" s="13">
        <v>34</v>
      </c>
      <c r="C35" s="121"/>
      <c r="E35" s="2"/>
      <c r="F35" s="2"/>
      <c r="H35" s="6"/>
      <c r="J35" s="19"/>
      <c r="K35" s="19"/>
      <c r="M35" s="57"/>
      <c r="N35" s="57"/>
      <c r="O35" s="57"/>
      <c r="Q35" s="57"/>
      <c r="AA35" s="18"/>
      <c r="AB35" s="18"/>
      <c r="AC35" s="18"/>
      <c r="AD35" s="18"/>
      <c r="AE35" s="18"/>
      <c r="AF35" s="18"/>
      <c r="AG35" s="18"/>
      <c r="AH35" s="18"/>
      <c r="AI35" s="18"/>
      <c r="AJ35" s="18"/>
    </row>
    <row r="36" spans="1:36" ht="15" customHeight="1">
      <c r="A36" s="13">
        <v>35</v>
      </c>
      <c r="C36" s="1" t="s">
        <v>721</v>
      </c>
      <c r="E36" s="2">
        <v>158</v>
      </c>
      <c r="F36" s="2">
        <v>158</v>
      </c>
      <c r="H36" s="6">
        <f ca="1">IF((AND(CLUSTER_4!I9=Translation!B101, CLUSTER_4!I42=Translation!B101)),CLUSTER_4!I43,0)</f>
        <v>0</v>
      </c>
      <c r="J36" s="19">
        <f ca="1">E36*H36</f>
        <v>0</v>
      </c>
      <c r="K36" s="19">
        <f ca="1">F36*H36</f>
        <v>0</v>
      </c>
      <c r="M36" s="57"/>
      <c r="N36" s="338">
        <f ca="1">IF(H8&gt;2,2,H8)+H23-H36</f>
        <v>0</v>
      </c>
      <c r="O36" s="628" t="s">
        <v>745</v>
      </c>
      <c r="P36" s="628"/>
      <c r="Q36" s="628"/>
      <c r="AA36" s="18"/>
      <c r="AB36" s="18"/>
      <c r="AC36" s="18"/>
      <c r="AD36" s="18"/>
      <c r="AE36" s="18"/>
      <c r="AF36" s="18"/>
      <c r="AG36" s="18"/>
      <c r="AH36" s="18"/>
      <c r="AI36" s="18"/>
      <c r="AJ36" s="18"/>
    </row>
    <row r="37" spans="1:36" ht="15" customHeight="1">
      <c r="A37" s="13">
        <v>36</v>
      </c>
      <c r="C37" s="1"/>
      <c r="E37" s="2"/>
      <c r="F37" s="2"/>
      <c r="H37" s="6"/>
      <c r="J37" s="19"/>
      <c r="K37" s="19"/>
      <c r="M37" s="57"/>
      <c r="N37" s="338"/>
      <c r="O37" s="380"/>
      <c r="P37" s="380"/>
      <c r="Q37" s="380"/>
      <c r="AA37" s="18"/>
      <c r="AB37" s="18"/>
      <c r="AC37" s="18"/>
      <c r="AD37" s="18"/>
      <c r="AE37" s="18"/>
      <c r="AF37" s="18"/>
      <c r="AG37" s="18"/>
      <c r="AH37" s="18"/>
      <c r="AI37" s="18"/>
      <c r="AJ37" s="18"/>
    </row>
    <row r="38" spans="1:36" ht="15" customHeight="1">
      <c r="A38" s="13">
        <v>37</v>
      </c>
      <c r="C38" s="382" t="s">
        <v>752</v>
      </c>
      <c r="E38" s="383">
        <v>370</v>
      </c>
      <c r="F38" s="383">
        <v>370</v>
      </c>
      <c r="H38" s="6">
        <f ca="1">IF((AND(CLUSTER_4!I9=Translation!B101, CLUSTER_4!I45=Translation!B101)),CLUSTER_4!I46,0)</f>
        <v>0</v>
      </c>
      <c r="J38" s="19">
        <f ca="1">E38*H38</f>
        <v>0</v>
      </c>
      <c r="K38" s="19">
        <f ca="1">F38*H38</f>
        <v>0</v>
      </c>
      <c r="M38" s="57"/>
      <c r="N38" s="338">
        <f ca="1">IF(H8&gt;2,2,H8)+H23-H38</f>
        <v>0</v>
      </c>
      <c r="O38" s="628" t="s">
        <v>813</v>
      </c>
      <c r="P38" s="628"/>
      <c r="Q38" s="628"/>
      <c r="AA38" s="18"/>
      <c r="AB38" s="18"/>
      <c r="AC38" s="18"/>
      <c r="AD38" s="18"/>
      <c r="AE38" s="18"/>
      <c r="AF38" s="18"/>
      <c r="AG38" s="18"/>
      <c r="AH38" s="18"/>
      <c r="AI38" s="18"/>
      <c r="AJ38" s="18"/>
    </row>
    <row r="39" spans="1:36" ht="15" customHeight="1">
      <c r="A39" s="13">
        <v>38</v>
      </c>
      <c r="C39" s="1"/>
      <c r="E39" s="2"/>
      <c r="F39" s="2"/>
      <c r="H39" s="6"/>
      <c r="J39" s="19"/>
      <c r="K39" s="19"/>
      <c r="M39" s="57"/>
      <c r="N39" s="338"/>
      <c r="O39" s="380"/>
      <c r="P39" s="380"/>
      <c r="Q39" s="380"/>
      <c r="AA39" s="18"/>
      <c r="AB39" s="18"/>
      <c r="AC39" s="18"/>
      <c r="AD39" s="18"/>
      <c r="AE39" s="18"/>
      <c r="AF39" s="18"/>
      <c r="AG39" s="18"/>
      <c r="AH39" s="18"/>
      <c r="AI39" s="18"/>
      <c r="AJ39" s="18"/>
    </row>
    <row r="40" spans="1:36" ht="15" customHeight="1">
      <c r="A40" s="13">
        <v>39</v>
      </c>
      <c r="C40" s="382" t="s">
        <v>761</v>
      </c>
      <c r="E40" s="383">
        <v>130</v>
      </c>
      <c r="F40" s="383">
        <v>130</v>
      </c>
      <c r="H40" s="6">
        <f ca="1">IF((AND(CLUSTER_4!I9=Translation!B101, CLUSTER_4!I48=Translation!B101)),CLUSTER_4!I49,0)</f>
        <v>0</v>
      </c>
      <c r="J40" s="19">
        <f ca="1">E40*H40</f>
        <v>0</v>
      </c>
      <c r="K40" s="19">
        <f ca="1">F40*H40</f>
        <v>0</v>
      </c>
      <c r="M40" s="57"/>
      <c r="N40" s="338">
        <f ca="1">IF(H8&gt;2,2,H8)+H23-H40</f>
        <v>0</v>
      </c>
      <c r="O40" s="628" t="s">
        <v>814</v>
      </c>
      <c r="P40" s="628"/>
      <c r="Q40" s="628"/>
      <c r="AA40" s="18"/>
      <c r="AB40" s="18"/>
      <c r="AC40" s="18"/>
      <c r="AD40" s="18"/>
      <c r="AE40" s="18"/>
      <c r="AF40" s="18"/>
      <c r="AG40" s="18"/>
      <c r="AH40" s="18"/>
      <c r="AI40" s="18"/>
      <c r="AJ40" s="18"/>
    </row>
    <row r="41" spans="1:36" ht="15" customHeight="1">
      <c r="A41" s="13">
        <v>40</v>
      </c>
      <c r="C41" s="121"/>
      <c r="E41" s="2"/>
      <c r="F41" s="2"/>
      <c r="H41" s="6"/>
      <c r="J41" s="19"/>
      <c r="K41" s="19"/>
      <c r="M41" s="57"/>
      <c r="N41" s="57"/>
      <c r="O41" s="57"/>
      <c r="Q41" s="57"/>
      <c r="AA41" s="18"/>
      <c r="AB41" s="18"/>
      <c r="AC41" s="18"/>
      <c r="AD41" s="18"/>
      <c r="AE41" s="18"/>
      <c r="AF41" s="18"/>
      <c r="AG41" s="18"/>
      <c r="AH41" s="18"/>
      <c r="AI41" s="18"/>
      <c r="AJ41" s="18"/>
    </row>
    <row r="42" spans="1:36" ht="15" customHeight="1">
      <c r="A42" s="13">
        <v>41</v>
      </c>
      <c r="C42" s="21"/>
      <c r="D42" s="21"/>
      <c r="E42" s="21"/>
      <c r="F42" s="21"/>
      <c r="G42" s="21"/>
      <c r="H42" s="327">
        <f ca="1">SUM(H7:H40)</f>
        <v>0</v>
      </c>
      <c r="J42" s="328">
        <f ca="1">SUM(J7:J40)</f>
        <v>0</v>
      </c>
      <c r="K42" s="328">
        <f ca="1">SUM(K7:K40)</f>
        <v>0</v>
      </c>
      <c r="Q42" s="57"/>
      <c r="AA42" s="18"/>
      <c r="AB42" s="18"/>
      <c r="AC42" s="18"/>
      <c r="AD42" s="18"/>
      <c r="AE42" s="18"/>
      <c r="AF42" s="18"/>
      <c r="AG42" s="18"/>
      <c r="AH42" s="18"/>
      <c r="AI42" s="18"/>
      <c r="AJ42" s="18"/>
    </row>
    <row r="43" spans="1:36" ht="15" customHeight="1">
      <c r="A43" s="13">
        <v>42</v>
      </c>
      <c r="C43" s="97"/>
      <c r="D43" s="94"/>
      <c r="E43" s="94"/>
      <c r="F43" s="94"/>
      <c r="G43" s="164" t="s">
        <v>103</v>
      </c>
      <c r="H43" s="164">
        <f ca="1">SUM(H11:H40)</f>
        <v>0</v>
      </c>
      <c r="J43" s="94">
        <f ca="1" xml:space="preserve"> J42-J7-J8-J9</f>
        <v>0</v>
      </c>
      <c r="K43" s="94">
        <f ca="1">K42-K7-K8-K9</f>
        <v>0</v>
      </c>
      <c r="Q43" s="57"/>
      <c r="AA43" s="18"/>
      <c r="AB43" s="18"/>
      <c r="AC43" s="18"/>
      <c r="AD43" s="18"/>
      <c r="AE43" s="18"/>
      <c r="AF43" s="18"/>
      <c r="AG43" s="18"/>
      <c r="AH43" s="18"/>
      <c r="AI43" s="18"/>
      <c r="AJ43" s="18"/>
    </row>
    <row r="44" spans="1:36" ht="15" customHeight="1">
      <c r="A44" s="13">
        <v>43</v>
      </c>
      <c r="C44" s="21"/>
      <c r="D44" s="21"/>
      <c r="E44" s="21"/>
      <c r="F44" s="21"/>
      <c r="G44" s="21"/>
      <c r="H44" s="21"/>
      <c r="I44" s="21"/>
      <c r="J44" s="21"/>
      <c r="K44" s="21"/>
      <c r="L44" s="21"/>
      <c r="Q44" s="57"/>
      <c r="AA44" s="18"/>
      <c r="AB44" s="18"/>
      <c r="AC44" s="18"/>
      <c r="AD44" s="18"/>
      <c r="AE44" s="18"/>
      <c r="AF44" s="18"/>
      <c r="AG44" s="18"/>
      <c r="AH44" s="18"/>
      <c r="AI44" s="18"/>
      <c r="AJ44" s="18"/>
    </row>
    <row r="45" spans="1:36" ht="15" customHeight="1">
      <c r="A45" s="13">
        <v>44</v>
      </c>
      <c r="C45" s="21"/>
      <c r="D45" s="21"/>
      <c r="E45" s="627" t="s">
        <v>254</v>
      </c>
      <c r="F45" s="627"/>
      <c r="G45" s="627"/>
      <c r="H45" s="94">
        <f ca="1">SUM(H11:H40)</f>
        <v>0</v>
      </c>
      <c r="I45" s="21"/>
      <c r="J45" s="21"/>
      <c r="K45" s="21"/>
      <c r="L45" s="21"/>
      <c r="Q45" s="57"/>
      <c r="AA45" s="18"/>
      <c r="AB45" s="18"/>
      <c r="AC45" s="18"/>
      <c r="AD45" s="18"/>
      <c r="AE45" s="18"/>
      <c r="AF45" s="18"/>
      <c r="AG45" s="18"/>
      <c r="AH45" s="18"/>
      <c r="AI45" s="18"/>
      <c r="AJ45" s="18"/>
    </row>
    <row r="46" spans="1:36" ht="15" customHeight="1">
      <c r="A46" s="13">
        <v>45</v>
      </c>
      <c r="C46" s="1"/>
      <c r="D46" s="3"/>
      <c r="E46" s="3"/>
      <c r="F46" s="627" t="s">
        <v>711</v>
      </c>
      <c r="G46" s="627"/>
      <c r="H46" s="5" t="b">
        <f ca="1">OR(AND(H11=1,H12=0),AND(H11=1,H12&gt;5),AND(H7=1,H8&gt;5),AND(H7=1,H9&gt;1),M17&gt;2,M16&gt;M17,N17&gt;2,N16&gt;N17,O17&gt;2,O16&gt;O17,H18&gt;H16*600,M19&gt;M20,M20&gt;2,N19&gt;N20,N20&gt;2,O19&gt;O20,O20&gt;2,
H21&gt;H19*600,M23&gt;8,M24&gt;2,M25&gt;120,N23&gt;8,N24&gt;2,N25&gt;120,O23&gt;8,O24&gt;2,O25&gt;120,E26&gt;22000,F26&gt;22000,E27&gt;22000,F27&gt;22000,E28&gt;22000,F28&gt;22000)</f>
        <v>0</v>
      </c>
      <c r="I46" s="6"/>
      <c r="J46" s="6"/>
      <c r="K46" s="6"/>
      <c r="L46" s="6"/>
      <c r="Q46" s="57"/>
      <c r="AA46" s="18"/>
      <c r="AB46" s="18"/>
      <c r="AC46" s="18"/>
      <c r="AD46" s="18"/>
      <c r="AE46" s="18"/>
      <c r="AF46" s="18"/>
      <c r="AG46" s="18"/>
      <c r="AH46" s="18"/>
      <c r="AI46" s="18"/>
      <c r="AJ46" s="18"/>
    </row>
    <row r="47" spans="1:36" ht="15" customHeight="1">
      <c r="A47" s="13">
        <v>46</v>
      </c>
      <c r="C47" s="1"/>
      <c r="D47" s="2"/>
      <c r="E47" s="2"/>
      <c r="F47" s="627" t="s">
        <v>712</v>
      </c>
      <c r="G47" s="627"/>
      <c r="H47" s="5" t="b">
        <f ca="1">OR(H32 &gt; (H30+H31)*4, H33+H36 &gt; IF(H8&gt;2,2,H8)+H23, H33 &gt; (H30+H31)*2, H33 &lt; (H30+H31), AND(H33 = 0, (H30+H31)&gt;0), H34 &gt; H30+H31)</f>
        <v>0</v>
      </c>
      <c r="I47" s="6"/>
      <c r="J47" s="6"/>
      <c r="K47" s="6"/>
      <c r="L47" s="6"/>
      <c r="Q47" s="57"/>
      <c r="AA47" s="18"/>
      <c r="AB47" s="18"/>
      <c r="AC47" s="18"/>
      <c r="AD47" s="18"/>
      <c r="AE47" s="18"/>
      <c r="AF47" s="18"/>
      <c r="AG47" s="18"/>
      <c r="AH47" s="18"/>
      <c r="AI47" s="18"/>
      <c r="AJ47" s="18"/>
    </row>
    <row r="48" spans="1:36" ht="15" customHeight="1">
      <c r="A48" s="13">
        <v>47</v>
      </c>
      <c r="C48" s="4"/>
      <c r="D48" s="8"/>
      <c r="E48" s="8"/>
      <c r="F48" s="8"/>
      <c r="G48" s="8"/>
      <c r="H48" s="9"/>
      <c r="I48" s="8"/>
      <c r="J48" s="8"/>
      <c r="K48" s="8"/>
      <c r="L48" s="8"/>
      <c r="Q48" s="57"/>
      <c r="AA48" s="18"/>
      <c r="AB48" s="18"/>
      <c r="AC48" s="18"/>
      <c r="AD48" s="18"/>
      <c r="AE48" s="18"/>
      <c r="AF48" s="18"/>
      <c r="AG48" s="18"/>
      <c r="AH48" s="18"/>
      <c r="AI48" s="18"/>
      <c r="AJ48" s="18"/>
    </row>
    <row r="49" spans="1:36" ht="15" customHeight="1">
      <c r="A49" s="13">
        <v>48</v>
      </c>
      <c r="C49" s="4"/>
      <c r="D49" s="4"/>
      <c r="E49" s="4"/>
      <c r="F49" s="4"/>
      <c r="H49" s="4"/>
      <c r="I49" s="4"/>
      <c r="J49" s="4"/>
      <c r="K49" s="4"/>
      <c r="L49" s="4"/>
      <c r="Q49" s="57"/>
      <c r="AA49" s="18"/>
      <c r="AB49" s="18"/>
      <c r="AC49" s="18"/>
      <c r="AD49" s="18"/>
      <c r="AE49" s="18"/>
      <c r="AF49" s="18"/>
      <c r="AG49" s="18"/>
      <c r="AH49" s="18"/>
      <c r="AI49" s="18"/>
      <c r="AJ49" s="18"/>
    </row>
    <row r="50" spans="1:36" ht="15" customHeight="1">
      <c r="A50" s="13">
        <v>49</v>
      </c>
      <c r="C50" s="49" t="s">
        <v>17</v>
      </c>
      <c r="D50" s="636" t="s">
        <v>391</v>
      </c>
      <c r="E50" s="637"/>
      <c r="F50" s="47" t="s">
        <v>25</v>
      </c>
      <c r="G50" s="638" t="s">
        <v>26</v>
      </c>
      <c r="H50" s="639"/>
      <c r="J50" s="434" t="s">
        <v>494</v>
      </c>
      <c r="K50" s="434"/>
      <c r="L50" s="434"/>
      <c r="M50" s="434"/>
      <c r="Q50" s="57"/>
      <c r="AA50" s="18"/>
      <c r="AB50" s="18"/>
      <c r="AC50" s="18"/>
      <c r="AD50" s="18"/>
      <c r="AE50" s="18"/>
      <c r="AF50" s="18"/>
      <c r="AG50" s="18"/>
      <c r="AH50" s="18"/>
      <c r="AI50" s="18"/>
      <c r="AJ50" s="18"/>
    </row>
    <row r="51" spans="1:36" ht="15" customHeight="1">
      <c r="A51" s="13">
        <v>50</v>
      </c>
      <c r="C51" s="50"/>
      <c r="D51" s="42" t="s">
        <v>204</v>
      </c>
      <c r="E51" s="42" t="s">
        <v>2</v>
      </c>
      <c r="F51" s="48"/>
      <c r="G51" s="101" t="s">
        <v>27</v>
      </c>
      <c r="H51" s="102" t="s">
        <v>28</v>
      </c>
      <c r="J51" s="436"/>
      <c r="K51" s="436"/>
      <c r="L51" s="436"/>
      <c r="M51" s="436"/>
      <c r="Q51" s="57"/>
      <c r="AA51" s="18"/>
      <c r="AB51" s="18"/>
      <c r="AC51" s="18"/>
      <c r="AD51" s="18"/>
      <c r="AE51" s="18"/>
      <c r="AF51" s="18"/>
      <c r="AG51" s="18"/>
      <c r="AH51" s="18"/>
      <c r="AI51" s="18"/>
      <c r="AJ51" s="18"/>
    </row>
    <row r="52" spans="1:36" ht="15" customHeight="1">
      <c r="A52" s="13">
        <v>51</v>
      </c>
      <c r="C52" s="34" t="s">
        <v>21</v>
      </c>
      <c r="D52" s="14">
        <f ca="1">(INFO!F17*J7)/1000</f>
        <v>0</v>
      </c>
      <c r="E52" s="14">
        <f ca="1">(INFO!F19*K7)/60000</f>
        <v>0</v>
      </c>
      <c r="F52" s="88">
        <f ca="1">SUM(D52:E52)</f>
        <v>0</v>
      </c>
      <c r="G52" s="103">
        <f ca="1">IF(H7&gt;0,F7,0)*12/230</f>
        <v>0</v>
      </c>
      <c r="H52" s="103">
        <f ca="1">ROUND(G52*H7,0)</f>
        <v>0</v>
      </c>
      <c r="J52" s="614"/>
      <c r="K52" s="535" t="s">
        <v>513</v>
      </c>
      <c r="L52" s="610" t="s">
        <v>694</v>
      </c>
      <c r="M52" s="612" t="s">
        <v>695</v>
      </c>
      <c r="Q52" s="57"/>
      <c r="AA52" s="18"/>
      <c r="AB52" s="18"/>
      <c r="AC52" s="18"/>
      <c r="AD52" s="18"/>
      <c r="AE52" s="18"/>
      <c r="AF52" s="18"/>
      <c r="AG52" s="18"/>
      <c r="AH52" s="18"/>
      <c r="AI52" s="18"/>
      <c r="AJ52" s="18"/>
    </row>
    <row r="53" spans="1:36" ht="15" customHeight="1">
      <c r="A53" s="13">
        <v>52</v>
      </c>
      <c r="C53" s="45" t="s">
        <v>30</v>
      </c>
      <c r="D53" s="15">
        <f ca="1">(INFO!F17*J8)/1000</f>
        <v>0</v>
      </c>
      <c r="E53" s="15">
        <f ca="1">(INFO!F19*K8)/60000</f>
        <v>0</v>
      </c>
      <c r="F53" s="90">
        <f t="shared" ref="F53:F68" ca="1" si="0">SUM(D53:E53)</f>
        <v>0</v>
      </c>
      <c r="G53" s="99">
        <f ca="1">IF(H8&gt;0,F8,0)*12/230</f>
        <v>0</v>
      </c>
      <c r="H53" s="99">
        <f ca="1">ROUND(G53*H8,0)</f>
        <v>0</v>
      </c>
      <c r="J53" s="615"/>
      <c r="K53" s="536"/>
      <c r="L53" s="611"/>
      <c r="M53" s="613"/>
      <c r="Q53" s="57"/>
      <c r="AA53" s="18"/>
      <c r="AB53" s="18"/>
      <c r="AC53" s="18"/>
      <c r="AD53" s="18"/>
      <c r="AE53" s="18"/>
      <c r="AF53" s="18"/>
      <c r="AG53" s="18"/>
      <c r="AH53" s="18"/>
      <c r="AI53" s="18"/>
      <c r="AJ53" s="18"/>
    </row>
    <row r="54" spans="1:36" ht="15" customHeight="1">
      <c r="A54" s="13">
        <v>53</v>
      </c>
      <c r="C54" s="45" t="s">
        <v>31</v>
      </c>
      <c r="D54" s="15">
        <f ca="1">(INFO!F17*J9)/1000</f>
        <v>0</v>
      </c>
      <c r="E54" s="15">
        <f ca="1">(INFO!F19*K9)/60000</f>
        <v>0</v>
      </c>
      <c r="F54" s="90">
        <f t="shared" ca="1" si="0"/>
        <v>0</v>
      </c>
      <c r="G54" s="99">
        <f ca="1">IF(H9&gt;0,F9,0)*12/230</f>
        <v>0</v>
      </c>
      <c r="H54" s="99">
        <f ca="1">ROUND(G54*H9,0)</f>
        <v>0</v>
      </c>
      <c r="J54" s="583" t="s">
        <v>1</v>
      </c>
      <c r="K54" s="645">
        <f ca="1">IF(H7=0,0,ROUNDUP((IF(H45=0,0,5.2) + H8*0.4 + H9*0.7 + H11*4.2 + H12*0.5 + H16*43 + H17*0.4 + H19*68 + H20*0.4 + H22*8.4 + H23*0.5 + H24*0.8 + H25*0.15 + ((H30+H31)*5)*0.15 + (H32*0.1)*0.15 + (H33*0.6)*0.15 + (H34*1.5)*0.15 + ((J14/1000)*24)*0.15 + ((J26/1000)*48)*0.15 + ((J27/1000)*48)*0.15 + ((J28/1000)*48)*0.15+H36*1.9*0.15+H38*(3.8+0.6)*0.15+H40*1.6*0.15),0))</f>
        <v>0</v>
      </c>
      <c r="L54" s="634">
        <f ca="1">IF(H7=0,0,ROUNDUP((IF(H45=0,0,5.2) + H8*0.4 + H9*0.7 + H11*4.2 + H12*0.5 + H16*60 + H17*0.4 + H19*93 + H20*0.4 + H22*8.4 + H23*0.5 + H24*0.8 + H25*0.15 + ((H30+H31)*5)*0.15 + (H32*0.1)*0.15 + (H33*0.6)*0.15 + (H34*1.5)*0.15 + ((J14/1000)*24)*0.15 + ((J26/1000)*48)*0.15 + ((J27/1000)*48)*0.15 + ((J28/1000)*48)*0.15+H36*1.9*0.15+H38*(3.8+0.6)*0.15+H40*1.6*0.15),0))</f>
        <v>0</v>
      </c>
      <c r="M54" s="632">
        <f ca="1">IF(H7=0,0,ROUNDUP((IF(H45=0,0,5.2) + H8*0.4 + H9*0.7 + H11*4.2 + H12*0.5 + H16*94 + H17*0.4 + H19*121 + H20*0.4 + H22*8.4 + H23*0.5 + H24*0.8 + H25*0.15 + ((H30+H31)*5)*0.15 + (H32*0.1)*0.15 + (H33*0.6)*0.15 + (H34*1.5)*0.15 + ((J14/1000)*24)*0.15 + ((J26/1000)*48)*0.15 + ((J27/1000)*48)*0.15 + ((J28/1000)*48)*0.15+H36*1.9*0.15+H38*(3.8+0.6)*0.15+H40*1.6*0.15),0))</f>
        <v>0</v>
      </c>
      <c r="Q54" s="57"/>
      <c r="AA54" s="18"/>
      <c r="AB54" s="18"/>
      <c r="AC54" s="18"/>
      <c r="AD54" s="18"/>
      <c r="AE54" s="18"/>
      <c r="AF54" s="18"/>
      <c r="AG54" s="18"/>
      <c r="AH54" s="18"/>
      <c r="AI54" s="18"/>
      <c r="AJ54" s="18"/>
    </row>
    <row r="55" spans="1:36" ht="15" customHeight="1">
      <c r="A55" s="13">
        <v>54</v>
      </c>
      <c r="C55" s="295" t="s">
        <v>498</v>
      </c>
      <c r="D55" s="296"/>
      <c r="E55" s="296"/>
      <c r="F55" s="297"/>
      <c r="G55" s="99">
        <f>Q7</f>
        <v>567.39130434782612</v>
      </c>
      <c r="H55" s="99">
        <f ca="1">ROUND(G55*H7,0)</f>
        <v>0</v>
      </c>
      <c r="J55" s="584"/>
      <c r="K55" s="646"/>
      <c r="L55" s="635"/>
      <c r="M55" s="633"/>
      <c r="Q55" s="57"/>
      <c r="AA55" s="18"/>
      <c r="AB55" s="18"/>
      <c r="AC55" s="18"/>
      <c r="AD55" s="18"/>
      <c r="AE55" s="18"/>
      <c r="AF55" s="18"/>
      <c r="AG55" s="18"/>
      <c r="AH55" s="18"/>
      <c r="AI55" s="18"/>
      <c r="AJ55" s="18"/>
    </row>
    <row r="56" spans="1:36" ht="15" customHeight="1">
      <c r="A56" s="13">
        <v>55</v>
      </c>
      <c r="C56" s="32" t="s">
        <v>760</v>
      </c>
      <c r="D56" s="14">
        <f ca="1">(INFO!F17*J11)/1000</f>
        <v>0</v>
      </c>
      <c r="E56" s="14">
        <f ca="1">(INFO!F19*K11)/60000</f>
        <v>0</v>
      </c>
      <c r="F56" s="88">
        <f t="shared" ca="1" si="0"/>
        <v>0</v>
      </c>
      <c r="G56" s="103">
        <f ca="1">IF(H11&gt;0,F11,0)*12/230</f>
        <v>0</v>
      </c>
      <c r="H56" s="103">
        <f ca="1">ROUND(G56*H11,0)</f>
        <v>0</v>
      </c>
      <c r="J56" s="585" t="s">
        <v>7</v>
      </c>
      <c r="K56" s="642">
        <f ca="1">(K54*3600)/1055</f>
        <v>0</v>
      </c>
      <c r="L56" s="632">
        <f ca="1">(L54*3600)/1055</f>
        <v>0</v>
      </c>
      <c r="M56" s="632">
        <f ca="1">(M54*3600)/1055</f>
        <v>0</v>
      </c>
      <c r="Q56" s="57"/>
      <c r="AA56" s="18"/>
      <c r="AB56" s="18"/>
      <c r="AC56" s="18"/>
      <c r="AD56" s="18"/>
      <c r="AE56" s="18"/>
      <c r="AF56" s="18"/>
      <c r="AG56" s="18"/>
      <c r="AH56" s="18"/>
      <c r="AI56" s="18"/>
      <c r="AJ56" s="18"/>
    </row>
    <row r="57" spans="1:36" ht="15" customHeight="1">
      <c r="A57" s="13">
        <v>56</v>
      </c>
      <c r="C57" s="45" t="s">
        <v>30</v>
      </c>
      <c r="D57" s="15">
        <f ca="1">(INFO!F17*J12)/1000</f>
        <v>0</v>
      </c>
      <c r="E57" s="15">
        <f ca="1">(INFO!F19*K12)/60000</f>
        <v>0</v>
      </c>
      <c r="F57" s="90">
        <f ca="1">SUM(D57:E57)</f>
        <v>0</v>
      </c>
      <c r="G57" s="99">
        <f ca="1">IF(H12&gt;0,F12,0)*12/230</f>
        <v>0</v>
      </c>
      <c r="H57" s="99">
        <f ca="1">ROUND(G57*H12,0)</f>
        <v>0</v>
      </c>
      <c r="J57" s="586"/>
      <c r="K57" s="643"/>
      <c r="L57" s="644"/>
      <c r="M57" s="644"/>
      <c r="Q57" s="57"/>
      <c r="AA57" s="18"/>
      <c r="AB57" s="18"/>
      <c r="AC57" s="18"/>
      <c r="AD57" s="18"/>
      <c r="AE57" s="18"/>
      <c r="AF57" s="18"/>
      <c r="AG57" s="18"/>
      <c r="AH57" s="18"/>
      <c r="AI57" s="18"/>
      <c r="AJ57" s="18"/>
    </row>
    <row r="58" spans="1:36" ht="15" customHeight="1">
      <c r="A58" s="13">
        <v>57</v>
      </c>
      <c r="C58" s="33" t="s">
        <v>512</v>
      </c>
      <c r="D58" s="14">
        <f ca="1">(INFO!F17*J14)/1000</f>
        <v>0</v>
      </c>
      <c r="E58" s="14">
        <f ca="1">(INFO!F19*K14)/60000</f>
        <v>0</v>
      </c>
      <c r="F58" s="88">
        <f t="shared" ca="1" si="0"/>
        <v>0</v>
      </c>
      <c r="G58" s="103">
        <f ca="1">IF(H14&gt;0,F14,0)*12/230</f>
        <v>0</v>
      </c>
      <c r="H58" s="103">
        <f ca="1">ROUND(G58*H14,0)</f>
        <v>0</v>
      </c>
      <c r="J58" s="616" t="s">
        <v>683</v>
      </c>
      <c r="K58" s="642">
        <f ca="1">(K54*3600)/4184</f>
        <v>0</v>
      </c>
      <c r="L58" s="642">
        <f ca="1">(L54*3600)/4184</f>
        <v>0</v>
      </c>
      <c r="M58" s="642">
        <f ca="1">(M54*3600)/4184</f>
        <v>0</v>
      </c>
      <c r="Q58" s="57"/>
      <c r="AA58" s="18"/>
      <c r="AB58" s="18"/>
      <c r="AC58" s="18"/>
      <c r="AD58" s="18"/>
      <c r="AE58" s="18"/>
      <c r="AF58" s="18"/>
      <c r="AG58" s="18"/>
      <c r="AH58" s="18"/>
      <c r="AI58" s="18"/>
      <c r="AJ58" s="18"/>
    </row>
    <row r="59" spans="1:36" ht="15" customHeight="1">
      <c r="A59" s="13">
        <v>58</v>
      </c>
      <c r="C59" s="34" t="s">
        <v>29</v>
      </c>
      <c r="D59" s="14">
        <f ca="1">(INFO!F17*J16)/1000</f>
        <v>0</v>
      </c>
      <c r="E59" s="14">
        <f ca="1">(INFO!F19*K16)/60000</f>
        <v>0</v>
      </c>
      <c r="F59" s="88">
        <f t="shared" ca="1" si="0"/>
        <v>0</v>
      </c>
      <c r="G59" s="103">
        <f ca="1">IF(H16&gt;0,Q16,0)</f>
        <v>0</v>
      </c>
      <c r="H59" s="103">
        <f ca="1">ROUND(G59*H16,0)</f>
        <v>0</v>
      </c>
      <c r="J59" s="616"/>
      <c r="K59" s="643"/>
      <c r="L59" s="643"/>
      <c r="M59" s="643"/>
      <c r="Q59" s="57"/>
      <c r="AA59" s="18"/>
      <c r="AB59" s="18"/>
      <c r="AC59" s="18"/>
      <c r="AD59" s="18"/>
      <c r="AE59" s="18"/>
      <c r="AF59" s="18"/>
      <c r="AG59" s="18"/>
      <c r="AH59" s="18"/>
      <c r="AI59" s="18"/>
      <c r="AJ59" s="18"/>
    </row>
    <row r="60" spans="1:36" ht="15" customHeight="1">
      <c r="A60" s="13">
        <v>59</v>
      </c>
      <c r="C60" s="34" t="s">
        <v>20</v>
      </c>
      <c r="D60" s="14">
        <f ca="1">(INFO!F17*J19)/1000</f>
        <v>0</v>
      </c>
      <c r="E60" s="14">
        <f ca="1">(INFO!F19*K19)/60000</f>
        <v>0</v>
      </c>
      <c r="F60" s="88">
        <f t="shared" ca="1" si="0"/>
        <v>0</v>
      </c>
      <c r="G60" s="103">
        <f ca="1">IF(H19&gt;0,Q19,0)</f>
        <v>0</v>
      </c>
      <c r="H60" s="103">
        <f ca="1">ROUND(G60*H19,0)</f>
        <v>0</v>
      </c>
      <c r="K60" s="21"/>
      <c r="L60" s="21"/>
      <c r="Q60" s="57"/>
      <c r="AA60" s="18"/>
      <c r="AB60" s="18"/>
      <c r="AC60" s="18"/>
      <c r="AD60" s="18"/>
      <c r="AE60" s="18"/>
      <c r="AF60" s="18"/>
      <c r="AG60" s="18"/>
      <c r="AH60" s="18"/>
      <c r="AI60" s="18"/>
      <c r="AJ60" s="18"/>
    </row>
    <row r="61" spans="1:36" ht="15" customHeight="1">
      <c r="A61" s="13">
        <v>60</v>
      </c>
      <c r="C61" s="45" t="s">
        <v>32</v>
      </c>
      <c r="D61" s="15">
        <f ca="1">(INFO!F17*(J17+J20))/1000</f>
        <v>0</v>
      </c>
      <c r="E61" s="15">
        <f ca="1">(INFO!F19*(K17+K20))/60000</f>
        <v>0</v>
      </c>
      <c r="F61" s="90">
        <f t="shared" ca="1" si="0"/>
        <v>0</v>
      </c>
      <c r="G61" s="99">
        <f ca="1">IF((H17+H20)&gt;0,F20,0)*12/230</f>
        <v>0</v>
      </c>
      <c r="H61" s="99">
        <f ca="1">ROUND((H17+H20)*G61,0)</f>
        <v>0</v>
      </c>
      <c r="I61" s="321"/>
      <c r="K61" s="21"/>
      <c r="L61" s="21"/>
      <c r="Q61" s="57"/>
      <c r="AA61" s="18"/>
      <c r="AB61" s="18"/>
      <c r="AC61" s="18"/>
      <c r="AD61" s="18"/>
      <c r="AE61" s="18"/>
      <c r="AF61" s="18"/>
      <c r="AG61" s="18"/>
      <c r="AH61" s="18"/>
      <c r="AI61" s="18"/>
      <c r="AJ61" s="18"/>
    </row>
    <row r="62" spans="1:36" ht="15" customHeight="1">
      <c r="A62" s="13">
        <v>61</v>
      </c>
      <c r="C62" s="33" t="s">
        <v>47</v>
      </c>
      <c r="D62" s="14">
        <f ca="1">(INFO!F17*J22)/1000</f>
        <v>0</v>
      </c>
      <c r="E62" s="14">
        <f ca="1">(INFO!F19*K22)/60000</f>
        <v>0</v>
      </c>
      <c r="F62" s="88">
        <f t="shared" ca="1" si="0"/>
        <v>0</v>
      </c>
      <c r="G62" s="103">
        <f ca="1">IF(H22&gt;0,F22,0)*12/230</f>
        <v>0</v>
      </c>
      <c r="H62" s="103">
        <f ca="1">ROUND(G62*H22,0)</f>
        <v>0</v>
      </c>
      <c r="K62" s="21"/>
      <c r="L62" s="21"/>
      <c r="Q62" s="57"/>
      <c r="AA62" s="18"/>
      <c r="AB62" s="18"/>
      <c r="AC62" s="18"/>
      <c r="AD62" s="18"/>
      <c r="AE62" s="18"/>
      <c r="AF62" s="18"/>
      <c r="AG62" s="18"/>
      <c r="AH62" s="18"/>
      <c r="AI62" s="18"/>
      <c r="AJ62" s="18"/>
    </row>
    <row r="63" spans="1:36" ht="15" customHeight="1">
      <c r="A63" s="13">
        <v>62</v>
      </c>
      <c r="C63" s="89" t="s">
        <v>81</v>
      </c>
      <c r="D63" s="15">
        <f ca="1">(INFO!F17*J23)/1000</f>
        <v>0</v>
      </c>
      <c r="E63" s="15">
        <f ca="1">(INFO!F19*K23)/60000</f>
        <v>0</v>
      </c>
      <c r="F63" s="90">
        <f t="shared" ca="1" si="0"/>
        <v>0</v>
      </c>
      <c r="G63" s="99">
        <f ca="1">IF(H23&gt;0,F23,0)*12/230</f>
        <v>0</v>
      </c>
      <c r="H63" s="99">
        <f ca="1">ROUND(G63*H23,0)</f>
        <v>0</v>
      </c>
      <c r="K63" s="21"/>
      <c r="L63" s="21"/>
      <c r="Q63" s="57"/>
      <c r="AA63" s="18"/>
      <c r="AB63" s="18"/>
      <c r="AC63" s="18"/>
      <c r="AD63" s="18"/>
      <c r="AE63" s="18"/>
      <c r="AF63" s="18"/>
      <c r="AG63" s="18"/>
      <c r="AH63" s="18"/>
      <c r="AI63" s="18"/>
      <c r="AJ63" s="18"/>
    </row>
    <row r="64" spans="1:36" ht="15" customHeight="1">
      <c r="A64" s="13">
        <v>63</v>
      </c>
      <c r="C64" s="89" t="s">
        <v>82</v>
      </c>
      <c r="D64" s="15">
        <f ca="1">(INFO!F17*J24)/1000</f>
        <v>0</v>
      </c>
      <c r="E64" s="15">
        <f ca="1">(INFO!F19*K24)/60000</f>
        <v>0</v>
      </c>
      <c r="F64" s="90">
        <f t="shared" ca="1" si="0"/>
        <v>0</v>
      </c>
      <c r="G64" s="99">
        <f ca="1">IF(H24&gt;0,F24,0)*12/230</f>
        <v>0</v>
      </c>
      <c r="H64" s="99">
        <f ca="1">ROUND(G64*H24,0)</f>
        <v>0</v>
      </c>
      <c r="K64" s="21"/>
      <c r="L64" s="21"/>
      <c r="Q64" s="57"/>
      <c r="AA64" s="18"/>
      <c r="AB64" s="18"/>
      <c r="AC64" s="18"/>
      <c r="AD64" s="18"/>
      <c r="AE64" s="18"/>
      <c r="AF64" s="18"/>
      <c r="AG64" s="18"/>
      <c r="AH64" s="18"/>
      <c r="AI64" s="18"/>
      <c r="AJ64" s="18"/>
    </row>
    <row r="65" spans="1:22" ht="15" customHeight="1">
      <c r="A65" s="13">
        <v>64</v>
      </c>
      <c r="C65" s="89" t="s">
        <v>79</v>
      </c>
      <c r="D65" s="15">
        <f ca="1">(INFO!F17*J25)/1000</f>
        <v>0</v>
      </c>
      <c r="E65" s="15">
        <f ca="1">(INFO!F19*K25)/60000</f>
        <v>0</v>
      </c>
      <c r="F65" s="90">
        <f t="shared" ca="1" si="0"/>
        <v>0</v>
      </c>
      <c r="G65" s="22"/>
      <c r="H65" s="99">
        <f ca="1">H25/230*1000</f>
        <v>0</v>
      </c>
      <c r="K65" s="21"/>
      <c r="L65" s="21"/>
      <c r="Q65" s="57"/>
      <c r="U65" s="20"/>
      <c r="V65" s="20"/>
    </row>
    <row r="66" spans="1:22" ht="15" customHeight="1">
      <c r="A66" s="13">
        <v>65</v>
      </c>
      <c r="C66" s="33" t="s">
        <v>509</v>
      </c>
      <c r="D66" s="14">
        <f ca="1">(INFO!F17*J26)/1000</f>
        <v>0</v>
      </c>
      <c r="E66" s="14">
        <f ca="1">(INFO!F19*K26)/60000</f>
        <v>0</v>
      </c>
      <c r="F66" s="88">
        <f t="shared" ca="1" si="0"/>
        <v>0</v>
      </c>
      <c r="G66" s="103">
        <f ca="1">IF(H26&gt;0,F26,0)*12/230</f>
        <v>0</v>
      </c>
      <c r="H66" s="103">
        <f ca="1">ROUND(G66*H26,0)</f>
        <v>0</v>
      </c>
      <c r="K66" s="21"/>
      <c r="L66" s="21"/>
      <c r="Q66" s="57"/>
      <c r="U66" s="20"/>
      <c r="V66" s="20"/>
    </row>
    <row r="67" spans="1:22" ht="15" customHeight="1">
      <c r="A67" s="13">
        <v>66</v>
      </c>
      <c r="C67" s="33" t="s">
        <v>510</v>
      </c>
      <c r="D67" s="14">
        <f ca="1">(INFO!F17*J27)/1000</f>
        <v>0</v>
      </c>
      <c r="E67" s="14">
        <f ca="1">(INFO!F19*K27)/60000</f>
        <v>0</v>
      </c>
      <c r="F67" s="88">
        <f t="shared" ca="1" si="0"/>
        <v>0</v>
      </c>
      <c r="G67" s="103">
        <f ca="1">IF(H27&gt;0,F27,0)*12/230</f>
        <v>0</v>
      </c>
      <c r="H67" s="103">
        <f ca="1">ROUND(G67*H27,0)</f>
        <v>0</v>
      </c>
      <c r="K67" s="21"/>
      <c r="L67" s="21"/>
      <c r="Q67" s="57"/>
      <c r="U67" s="20"/>
      <c r="V67" s="20"/>
    </row>
    <row r="68" spans="1:22" ht="15" customHeight="1">
      <c r="A68" s="13">
        <v>67</v>
      </c>
      <c r="C68" s="33" t="s">
        <v>511</v>
      </c>
      <c r="D68" s="14">
        <f ca="1">(INFO!F17*J28)/1000</f>
        <v>0</v>
      </c>
      <c r="E68" s="14">
        <f ca="1">(INFO!F19*K28)/60000</f>
        <v>0</v>
      </c>
      <c r="F68" s="88">
        <f t="shared" ca="1" si="0"/>
        <v>0</v>
      </c>
      <c r="G68" s="103">
        <f ca="1">IF(H28&gt;0,F28,0)*12/230</f>
        <v>0</v>
      </c>
      <c r="H68" s="103">
        <f ca="1">ROUND(G68*H28,0)</f>
        <v>0</v>
      </c>
      <c r="K68" s="21"/>
      <c r="L68" s="21"/>
      <c r="Q68" s="57"/>
      <c r="U68" s="20"/>
      <c r="V68" s="20"/>
    </row>
    <row r="69" spans="1:22" ht="15" customHeight="1">
      <c r="A69" s="13">
        <v>68</v>
      </c>
      <c r="C69" s="324" t="s">
        <v>713</v>
      </c>
      <c r="D69" s="15"/>
      <c r="E69" s="15"/>
      <c r="F69" s="90"/>
      <c r="G69" s="99"/>
      <c r="H69" s="304">
        <f ca="1">IF(H7=0,0,IF(H45=0,0,ROUND(1.06*(SUM(H52:H68))+190,0)))</f>
        <v>0</v>
      </c>
      <c r="I69" s="18" t="s">
        <v>804</v>
      </c>
      <c r="K69" s="21"/>
      <c r="L69" s="21"/>
      <c r="Q69" s="57"/>
      <c r="V69" s="20"/>
    </row>
    <row r="70" spans="1:22" ht="15" customHeight="1">
      <c r="A70" s="13">
        <v>69</v>
      </c>
      <c r="C70" s="34" t="s">
        <v>22</v>
      </c>
      <c r="D70" s="14">
        <f ca="1">(INFO!F17*(J30+J31))/1000</f>
        <v>0</v>
      </c>
      <c r="E70" s="14">
        <f ca="1">(INFO!F19*(K30+K31))/60000</f>
        <v>0</v>
      </c>
      <c r="F70" s="88">
        <f ca="1">SUM(D70:E70)</f>
        <v>0</v>
      </c>
      <c r="G70" s="103">
        <f ca="1">IF(H30+H31&gt;0,F30,0)*12/230</f>
        <v>0</v>
      </c>
      <c r="H70" s="103">
        <f ca="1">ROUND(G70*(H30+H31),0)</f>
        <v>0</v>
      </c>
      <c r="K70" s="21"/>
      <c r="L70" s="21"/>
      <c r="Q70" s="57"/>
      <c r="S70" s="20"/>
      <c r="T70" s="20"/>
      <c r="U70" s="20"/>
      <c r="V70" s="20"/>
    </row>
    <row r="71" spans="1:22" ht="15" customHeight="1">
      <c r="A71" s="13">
        <v>70</v>
      </c>
      <c r="C71" s="34" t="s">
        <v>23</v>
      </c>
      <c r="D71" s="14">
        <f ca="1">(INFO!F17*J32)/1000</f>
        <v>0</v>
      </c>
      <c r="E71" s="14">
        <f ca="1">(INFO!F19*K32)/60000</f>
        <v>0</v>
      </c>
      <c r="F71" s="88">
        <f ca="1">SUM(D71:E71)</f>
        <v>0</v>
      </c>
      <c r="G71" s="103">
        <f ca="1">IF(H30+H31&gt;0,F32*10,0)*12/230</f>
        <v>0</v>
      </c>
      <c r="H71" s="103">
        <f ca="1">ROUND(G71*H32,0)</f>
        <v>0</v>
      </c>
      <c r="K71" s="21"/>
      <c r="L71" s="28"/>
      <c r="Q71" s="57"/>
      <c r="S71" s="20"/>
      <c r="T71" s="35"/>
      <c r="U71" s="35"/>
      <c r="V71" s="20"/>
    </row>
    <row r="72" spans="1:22" ht="15" customHeight="1">
      <c r="A72" s="13">
        <v>71</v>
      </c>
      <c r="C72" s="45" t="s">
        <v>80</v>
      </c>
      <c r="D72" s="15">
        <f ca="1">(INFO!F17*J33)/1000</f>
        <v>0</v>
      </c>
      <c r="E72" s="15">
        <f ca="1">(INFO!F19*K33)/60000</f>
        <v>0</v>
      </c>
      <c r="F72" s="90">
        <f ca="1">SUM(D72:E72)</f>
        <v>0</v>
      </c>
      <c r="G72" s="99">
        <f ca="1">IF(H30+H31&gt;0,F33,0)*12/230</f>
        <v>0</v>
      </c>
      <c r="H72" s="99">
        <f ca="1">ROUND(G72*H33,0)</f>
        <v>0</v>
      </c>
      <c r="K72" s="21"/>
      <c r="L72" s="21"/>
      <c r="M72" s="21"/>
      <c r="N72" s="21"/>
      <c r="O72" s="28"/>
      <c r="Q72" s="57"/>
      <c r="S72" s="20"/>
      <c r="T72" s="35"/>
      <c r="U72" s="35"/>
      <c r="V72" s="20"/>
    </row>
    <row r="73" spans="1:22" ht="15" customHeight="1">
      <c r="A73" s="13">
        <v>72</v>
      </c>
      <c r="C73" s="45" t="s">
        <v>33</v>
      </c>
      <c r="D73" s="15">
        <f ca="1">(INFO!F17*J34)/1000</f>
        <v>0</v>
      </c>
      <c r="E73" s="15">
        <f ca="1">(INFO!F19*K34)/60000</f>
        <v>0</v>
      </c>
      <c r="F73" s="90">
        <f ca="1">SUM(D73:E73)</f>
        <v>0</v>
      </c>
      <c r="G73" s="99">
        <f ca="1">IF(H30+H31&gt;0,F34,0)*12/230</f>
        <v>0</v>
      </c>
      <c r="H73" s="99">
        <f ca="1">ROUND(G73*H34,0)</f>
        <v>0</v>
      </c>
      <c r="K73" s="21"/>
      <c r="O73" s="20"/>
      <c r="Q73" s="57"/>
      <c r="S73" s="20"/>
      <c r="T73" s="36"/>
      <c r="U73" s="36"/>
      <c r="V73" s="20"/>
    </row>
    <row r="74" spans="1:22" ht="15" customHeight="1">
      <c r="A74" s="13">
        <v>73</v>
      </c>
      <c r="C74" s="324" t="s">
        <v>714</v>
      </c>
      <c r="D74" s="15"/>
      <c r="E74" s="15"/>
      <c r="F74" s="90"/>
      <c r="G74" s="99"/>
      <c r="H74" s="17">
        <f ca="1">IF(H45=0,0,ROUND(1.06*(SUM(H70:H73)),0))</f>
        <v>0</v>
      </c>
      <c r="I74" s="18" t="s">
        <v>805</v>
      </c>
      <c r="Q74" s="57"/>
      <c r="S74" s="20"/>
      <c r="T74" s="26"/>
      <c r="U74" s="26"/>
      <c r="V74" s="20"/>
    </row>
    <row r="75" spans="1:22" ht="15" customHeight="1">
      <c r="A75" s="13">
        <v>74</v>
      </c>
      <c r="C75" s="34" t="s">
        <v>721</v>
      </c>
      <c r="D75" s="14">
        <f ca="1">(INFO!F17*J36)/1000</f>
        <v>0</v>
      </c>
      <c r="E75" s="14">
        <f ca="1">(INFO!F19*K36)/60000</f>
        <v>0</v>
      </c>
      <c r="F75" s="88">
        <f ca="1">SUM(D75:E75)</f>
        <v>0</v>
      </c>
      <c r="G75" s="103">
        <f ca="1">IF(H36&gt;0,F36,0)*12/230</f>
        <v>0</v>
      </c>
      <c r="H75" s="103">
        <f ca="1">ROUND(G75*H36,0)</f>
        <v>0</v>
      </c>
      <c r="Q75" s="57"/>
      <c r="S75" s="20"/>
      <c r="T75" s="26"/>
      <c r="U75" s="26"/>
      <c r="V75" s="20"/>
    </row>
    <row r="76" spans="1:22" ht="15" customHeight="1">
      <c r="A76" s="13">
        <v>75</v>
      </c>
      <c r="C76" s="381" t="s">
        <v>752</v>
      </c>
      <c r="D76" s="14">
        <f ca="1">(INFO!F17*J38)/1000</f>
        <v>0</v>
      </c>
      <c r="E76" s="14">
        <f ca="1">(INFO!F19*K38)/60000</f>
        <v>0</v>
      </c>
      <c r="F76" s="88">
        <f t="shared" ref="F76:F77" ca="1" si="1">SUM(D76:E76)</f>
        <v>0</v>
      </c>
      <c r="G76" s="103">
        <f ca="1">IF(H38&gt;0,F38,0)*12/230</f>
        <v>0</v>
      </c>
      <c r="H76" s="103">
        <f ca="1">ROUND(G76*H38,0)</f>
        <v>0</v>
      </c>
      <c r="Q76" s="57"/>
      <c r="S76" s="20"/>
      <c r="T76" s="26"/>
      <c r="U76" s="26"/>
      <c r="V76" s="20"/>
    </row>
    <row r="77" spans="1:22" ht="15" customHeight="1">
      <c r="A77" s="13">
        <v>76</v>
      </c>
      <c r="C77" s="381" t="s">
        <v>761</v>
      </c>
      <c r="D77" s="14">
        <f ca="1">(INFO!F17*J40)/1000</f>
        <v>0</v>
      </c>
      <c r="E77" s="14">
        <f ca="1">(INFO!F19*K40)/60000</f>
        <v>0</v>
      </c>
      <c r="F77" s="88">
        <f t="shared" ca="1" si="1"/>
        <v>0</v>
      </c>
      <c r="G77" s="103">
        <f ca="1">IF(H40&gt;0,F40,0)*12/230</f>
        <v>0</v>
      </c>
      <c r="H77" s="103">
        <f ca="1">ROUND(G77*H40,0)</f>
        <v>0</v>
      </c>
      <c r="Q77" s="57"/>
      <c r="S77" s="20"/>
      <c r="T77" s="26"/>
      <c r="U77" s="26"/>
      <c r="V77" s="20"/>
    </row>
    <row r="78" spans="1:22" ht="15" customHeight="1">
      <c r="A78" s="13">
        <v>77</v>
      </c>
      <c r="C78" s="37" t="s">
        <v>25</v>
      </c>
      <c r="D78" s="16">
        <f ca="1">SUM(D52:D77)</f>
        <v>0</v>
      </c>
      <c r="E78" s="16">
        <f ca="1">SUM(E52:E77)</f>
        <v>0</v>
      </c>
      <c r="F78" s="93">
        <f ca="1">IF(H45=0,0,SUM(F52:F77))</f>
        <v>0</v>
      </c>
      <c r="G78" s="23"/>
      <c r="H78" s="304">
        <f ca="1">IF(H45=0,0,(H69+H74+H75+H76+H77))</f>
        <v>0</v>
      </c>
      <c r="Q78" s="57"/>
      <c r="S78" s="20"/>
      <c r="T78" s="36"/>
      <c r="U78" s="36"/>
      <c r="V78" s="20"/>
    </row>
    <row r="79" spans="1:22" ht="15" customHeight="1">
      <c r="A79" s="13">
        <v>78</v>
      </c>
      <c r="Q79" s="57"/>
      <c r="S79" s="20"/>
      <c r="T79" s="10"/>
      <c r="U79" s="10"/>
      <c r="V79" s="20"/>
    </row>
    <row r="80" spans="1:22" ht="15" customHeight="1">
      <c r="A80" s="13">
        <v>79</v>
      </c>
      <c r="F80" s="21"/>
      <c r="G80" s="21"/>
      <c r="H80" s="21"/>
      <c r="R80" s="40"/>
      <c r="S80" s="20"/>
      <c r="T80" s="10"/>
      <c r="U80" s="10"/>
      <c r="V80" s="20"/>
    </row>
    <row r="81" spans="1:36" ht="15" customHeight="1">
      <c r="A81" s="13">
        <v>80</v>
      </c>
      <c r="F81" s="21"/>
      <c r="G81" s="21"/>
      <c r="H81" s="21"/>
      <c r="R81" s="40"/>
      <c r="S81" s="20"/>
      <c r="T81" s="10"/>
      <c r="U81" s="10"/>
      <c r="V81" s="20"/>
    </row>
    <row r="82" spans="1:36" ht="15" customHeight="1">
      <c r="A82" s="13">
        <v>81</v>
      </c>
      <c r="R82" s="40"/>
      <c r="S82" s="20"/>
      <c r="T82" s="10"/>
      <c r="U82" s="10"/>
      <c r="V82" s="20"/>
    </row>
    <row r="83" spans="1:36" ht="15" customHeight="1">
      <c r="A83" s="13">
        <v>82</v>
      </c>
      <c r="R83" s="40"/>
      <c r="S83" s="20"/>
      <c r="T83" s="10"/>
      <c r="U83" s="10"/>
      <c r="V83" s="20"/>
    </row>
    <row r="84" spans="1:36" ht="15" customHeight="1">
      <c r="A84" s="13">
        <v>83</v>
      </c>
      <c r="R84" s="40"/>
      <c r="S84" s="20"/>
      <c r="T84" s="10"/>
      <c r="U84" s="10"/>
      <c r="V84" s="20"/>
    </row>
    <row r="85" spans="1:36" ht="15" customHeight="1">
      <c r="A85" s="13">
        <v>84</v>
      </c>
      <c r="R85" s="40"/>
      <c r="S85" s="20"/>
      <c r="T85" s="10"/>
      <c r="U85" s="10"/>
      <c r="V85" s="20"/>
    </row>
    <row r="86" spans="1:36" ht="15" customHeight="1">
      <c r="A86" s="13">
        <v>85</v>
      </c>
      <c r="R86" s="40"/>
      <c r="S86" s="20"/>
      <c r="T86" s="20"/>
      <c r="U86" s="20"/>
      <c r="V86" s="20"/>
    </row>
    <row r="87" spans="1:36" ht="15" customHeight="1">
      <c r="A87" s="13">
        <v>86</v>
      </c>
      <c r="R87" s="40"/>
      <c r="S87" s="20"/>
      <c r="T87" s="20"/>
      <c r="U87" s="20"/>
      <c r="V87" s="20"/>
    </row>
    <row r="88" spans="1:36" ht="15" customHeight="1">
      <c r="A88" s="13">
        <v>87</v>
      </c>
      <c r="AJ88" s="18"/>
    </row>
    <row r="89" spans="1:36" ht="15" customHeight="1">
      <c r="A89" s="13">
        <v>88</v>
      </c>
      <c r="AJ89" s="18"/>
    </row>
    <row r="90" spans="1:36" ht="15" customHeight="1">
      <c r="A90" s="13">
        <v>89</v>
      </c>
      <c r="AJ90" s="18"/>
    </row>
    <row r="91" spans="1:36" ht="15" customHeight="1">
      <c r="A91" s="13">
        <v>90</v>
      </c>
      <c r="AJ91" s="18"/>
    </row>
    <row r="92" spans="1:36" ht="15" customHeight="1">
      <c r="A92" s="13">
        <v>91</v>
      </c>
      <c r="AJ92" s="18"/>
    </row>
    <row r="93" spans="1:36" ht="15" customHeight="1">
      <c r="A93" s="13">
        <v>92</v>
      </c>
      <c r="AJ93" s="18"/>
    </row>
    <row r="94" spans="1:36" ht="15">
      <c r="A94" s="13">
        <v>93</v>
      </c>
      <c r="AJ94" s="18"/>
    </row>
    <row r="95" spans="1:36" ht="15">
      <c r="A95" s="13">
        <v>94</v>
      </c>
      <c r="AJ95" s="18"/>
    </row>
    <row r="96" spans="1:36" ht="15">
      <c r="A96" s="13">
        <v>95</v>
      </c>
      <c r="AJ96" s="18"/>
    </row>
    <row r="97" spans="1:36" ht="15">
      <c r="A97" s="13">
        <v>96</v>
      </c>
      <c r="AJ97" s="18"/>
    </row>
    <row r="98" spans="1:36" ht="15">
      <c r="A98" s="13">
        <v>97</v>
      </c>
      <c r="AJ98" s="18"/>
    </row>
    <row r="99" spans="1:36" ht="15">
      <c r="A99" s="13">
        <v>98</v>
      </c>
      <c r="AJ99" s="18"/>
    </row>
    <row r="100" spans="1:36" ht="15">
      <c r="A100" s="13">
        <v>99</v>
      </c>
      <c r="AJ100" s="18"/>
    </row>
    <row r="101" spans="1:36" ht="15">
      <c r="A101" s="13">
        <v>100</v>
      </c>
      <c r="AJ101" s="18"/>
    </row>
    <row r="102" spans="1:36" ht="15">
      <c r="A102" s="13">
        <v>101</v>
      </c>
      <c r="AJ102" s="18"/>
    </row>
    <row r="103" spans="1:36" ht="15">
      <c r="A103" s="13">
        <v>102</v>
      </c>
      <c r="AJ103" s="18"/>
    </row>
    <row r="104" spans="1:36" ht="15">
      <c r="A104" s="13">
        <v>103</v>
      </c>
      <c r="AJ104" s="18"/>
    </row>
    <row r="105" spans="1:36" ht="15">
      <c r="A105" s="13">
        <v>104</v>
      </c>
      <c r="AJ105" s="18"/>
    </row>
    <row r="106" spans="1:36" ht="15">
      <c r="A106" s="13">
        <v>105</v>
      </c>
      <c r="AJ106" s="18"/>
    </row>
    <row r="107" spans="1:36" ht="15">
      <c r="A107" s="13">
        <v>106</v>
      </c>
      <c r="AJ107" s="18"/>
    </row>
    <row r="108" spans="1:36" ht="15">
      <c r="A108" s="13">
        <v>107</v>
      </c>
      <c r="AJ108" s="18"/>
    </row>
    <row r="109" spans="1:36" ht="15">
      <c r="A109" s="13">
        <v>108</v>
      </c>
      <c r="AJ109" s="18"/>
    </row>
    <row r="110" spans="1:36" ht="15">
      <c r="A110" s="13">
        <v>109</v>
      </c>
      <c r="AJ110" s="18"/>
    </row>
    <row r="111" spans="1:36" ht="15">
      <c r="A111" s="13">
        <v>110</v>
      </c>
      <c r="AJ111" s="18"/>
    </row>
    <row r="112" spans="1:36" ht="15">
      <c r="A112" s="13">
        <v>111</v>
      </c>
      <c r="AJ112" s="18"/>
    </row>
    <row r="113" spans="1:36" ht="15">
      <c r="A113" s="13">
        <v>112</v>
      </c>
      <c r="AJ113" s="18"/>
    </row>
    <row r="114" spans="1:36" ht="15">
      <c r="A114" s="13">
        <v>113</v>
      </c>
      <c r="AJ114" s="18"/>
    </row>
    <row r="115" spans="1:36" ht="15">
      <c r="A115" s="13">
        <v>114</v>
      </c>
      <c r="AJ115" s="18"/>
    </row>
    <row r="116" spans="1:36" ht="15">
      <c r="A116" s="13">
        <v>115</v>
      </c>
      <c r="AJ116" s="18"/>
    </row>
    <row r="117" spans="1:36" ht="15">
      <c r="A117" s="13">
        <v>116</v>
      </c>
      <c r="AJ117" s="18"/>
    </row>
    <row r="118" spans="1:36" ht="15">
      <c r="A118" s="13">
        <v>117</v>
      </c>
      <c r="AJ118" s="18"/>
    </row>
    <row r="119" spans="1:36" ht="15">
      <c r="A119" s="13">
        <v>118</v>
      </c>
      <c r="AJ119" s="18"/>
    </row>
    <row r="120" spans="1:36" ht="15">
      <c r="A120" s="13">
        <v>119</v>
      </c>
      <c r="AJ120" s="18"/>
    </row>
    <row r="121" spans="1:36" ht="15">
      <c r="A121" s="13">
        <v>120</v>
      </c>
      <c r="AJ121" s="18"/>
    </row>
    <row r="122" spans="1:36" ht="15">
      <c r="A122" s="13">
        <v>121</v>
      </c>
      <c r="AJ122" s="18"/>
    </row>
    <row r="123" spans="1:36" ht="15">
      <c r="A123" s="13">
        <v>122</v>
      </c>
      <c r="AA123" s="18"/>
      <c r="AJ123" s="18"/>
    </row>
    <row r="124" spans="1:36" ht="15">
      <c r="A124" s="13">
        <v>123</v>
      </c>
      <c r="AA124" s="25"/>
    </row>
    <row r="125" spans="1:36" ht="15">
      <c r="A125" s="13">
        <v>124</v>
      </c>
      <c r="AA125" s="25"/>
    </row>
    <row r="126" spans="1:36" ht="15">
      <c r="A126" s="13">
        <v>125</v>
      </c>
      <c r="AA126" s="25"/>
    </row>
    <row r="127" spans="1:36" ht="15">
      <c r="A127" s="13">
        <v>126</v>
      </c>
      <c r="AA127" s="25"/>
    </row>
    <row r="128" spans="1:36" ht="15">
      <c r="A128" s="13">
        <v>127</v>
      </c>
      <c r="AA128" s="25"/>
    </row>
    <row r="129" spans="1:27" ht="15">
      <c r="A129" s="13">
        <v>128</v>
      </c>
      <c r="AA129" s="25"/>
    </row>
    <row r="130" spans="1:27" ht="15">
      <c r="A130" s="13">
        <v>129</v>
      </c>
      <c r="AA130" s="25"/>
    </row>
    <row r="131" spans="1:27" ht="15">
      <c r="A131" s="13">
        <v>130</v>
      </c>
      <c r="AA131" s="25"/>
    </row>
    <row r="132" spans="1:27" ht="15">
      <c r="A132" s="13">
        <v>131</v>
      </c>
      <c r="AA132" s="25"/>
    </row>
    <row r="133" spans="1:27" ht="15">
      <c r="A133" s="13">
        <v>132</v>
      </c>
      <c r="AA133" s="25"/>
    </row>
    <row r="134" spans="1:27" ht="15">
      <c r="A134" s="13">
        <v>133</v>
      </c>
      <c r="AA134" s="25"/>
    </row>
    <row r="135" spans="1:27" ht="15">
      <c r="A135" s="13">
        <v>134</v>
      </c>
      <c r="AA135" s="25"/>
    </row>
    <row r="136" spans="1:27" ht="15">
      <c r="A136" s="13">
        <v>135</v>
      </c>
      <c r="AA136" s="25"/>
    </row>
    <row r="137" spans="1:27" ht="15">
      <c r="A137" s="13">
        <v>136</v>
      </c>
      <c r="AA137" s="25"/>
    </row>
    <row r="138" spans="1:27" ht="15">
      <c r="A138" s="13">
        <v>137</v>
      </c>
      <c r="AA138" s="25"/>
    </row>
    <row r="139" spans="1:27" ht="15">
      <c r="A139" s="13">
        <v>138</v>
      </c>
      <c r="AA139" s="25"/>
    </row>
    <row r="140" spans="1:27" ht="15">
      <c r="A140" s="13">
        <v>139</v>
      </c>
      <c r="AA140" s="25"/>
    </row>
    <row r="141" spans="1:27" ht="15">
      <c r="A141" s="13">
        <v>140</v>
      </c>
      <c r="AA141" s="25"/>
    </row>
    <row r="142" spans="1:27" ht="15">
      <c r="A142" s="13">
        <v>141</v>
      </c>
      <c r="AA142" s="25"/>
    </row>
    <row r="143" spans="1:27" ht="15">
      <c r="A143" s="13">
        <v>142</v>
      </c>
      <c r="AA143" s="25"/>
    </row>
    <row r="144" spans="1:27" ht="15">
      <c r="A144" s="13">
        <v>143</v>
      </c>
      <c r="AA144" s="25"/>
    </row>
    <row r="145" spans="1:27" ht="15">
      <c r="A145" s="13">
        <v>144</v>
      </c>
      <c r="AA145" s="25"/>
    </row>
    <row r="146" spans="1:27" ht="15">
      <c r="A146" s="13">
        <v>145</v>
      </c>
      <c r="AA146" s="25"/>
    </row>
    <row r="147" spans="1:27" ht="15">
      <c r="A147" s="13">
        <v>146</v>
      </c>
      <c r="AA147" s="25"/>
    </row>
    <row r="148" spans="1:27" ht="15">
      <c r="A148" s="13">
        <v>147</v>
      </c>
      <c r="Z148" s="13"/>
      <c r="AA148" s="25"/>
    </row>
    <row r="149" spans="1:27" ht="15">
      <c r="A149" s="13">
        <v>148</v>
      </c>
      <c r="AA149" s="25"/>
    </row>
    <row r="150" spans="1:27" ht="15">
      <c r="A150" s="13">
        <v>149</v>
      </c>
      <c r="AA150" s="25"/>
    </row>
    <row r="151" spans="1:27" ht="15">
      <c r="A151" s="13">
        <v>150</v>
      </c>
      <c r="AA151" s="25"/>
    </row>
    <row r="152" spans="1:27" ht="15">
      <c r="A152" s="13">
        <v>151</v>
      </c>
      <c r="AA152" s="25"/>
    </row>
    <row r="153" spans="1:27" ht="15">
      <c r="A153" s="13">
        <v>152</v>
      </c>
      <c r="AA153" s="25"/>
    </row>
    <row r="154" spans="1:27" ht="15">
      <c r="A154" s="13">
        <v>153</v>
      </c>
      <c r="AA154" s="25"/>
    </row>
    <row r="155" spans="1:27" ht="15">
      <c r="A155" s="13">
        <v>154</v>
      </c>
    </row>
    <row r="156" spans="1:27" ht="15">
      <c r="A156" s="13">
        <v>155</v>
      </c>
    </row>
    <row r="157" spans="1:27" ht="15">
      <c r="A157" s="13">
        <v>156</v>
      </c>
    </row>
    <row r="158" spans="1:27" ht="15">
      <c r="A158" s="13">
        <v>157</v>
      </c>
    </row>
    <row r="159" spans="1:27" ht="15">
      <c r="A159" s="13">
        <v>158</v>
      </c>
    </row>
    <row r="160" spans="1:27" ht="15">
      <c r="A160" s="13">
        <v>159</v>
      </c>
    </row>
    <row r="161" spans="1:1" ht="15">
      <c r="A161" s="13">
        <v>160</v>
      </c>
    </row>
    <row r="162" spans="1:1" ht="15">
      <c r="A162" s="13">
        <v>161</v>
      </c>
    </row>
    <row r="163" spans="1:1" ht="15">
      <c r="A163" s="13">
        <v>162</v>
      </c>
    </row>
    <row r="164" spans="1:1" ht="15">
      <c r="A164" s="13">
        <v>163</v>
      </c>
    </row>
    <row r="165" spans="1:1" ht="15">
      <c r="A165" s="13">
        <v>164</v>
      </c>
    </row>
    <row r="166" spans="1:1" ht="15">
      <c r="A166" s="13">
        <v>165</v>
      </c>
    </row>
    <row r="167" spans="1:1" ht="15">
      <c r="A167" s="13">
        <v>166</v>
      </c>
    </row>
    <row r="168" spans="1:1" ht="15">
      <c r="A168" s="13">
        <v>167</v>
      </c>
    </row>
    <row r="169" spans="1:1" ht="15">
      <c r="A169" s="13">
        <v>168</v>
      </c>
    </row>
    <row r="170" spans="1:1" ht="15">
      <c r="A170" s="13">
        <v>169</v>
      </c>
    </row>
    <row r="171" spans="1:1" ht="15">
      <c r="A171" s="13">
        <v>170</v>
      </c>
    </row>
    <row r="172" spans="1:1" ht="15">
      <c r="A172" s="13">
        <v>171</v>
      </c>
    </row>
    <row r="173" spans="1:1" ht="15">
      <c r="A173" s="13">
        <v>172</v>
      </c>
    </row>
    <row r="174" spans="1:1" ht="15">
      <c r="A174" s="13">
        <v>173</v>
      </c>
    </row>
    <row r="175" spans="1:1" ht="15">
      <c r="A175" s="13">
        <v>174</v>
      </c>
    </row>
    <row r="176" spans="1:1" ht="15">
      <c r="A176" s="13">
        <v>175</v>
      </c>
    </row>
    <row r="177" spans="1:1" ht="15">
      <c r="A177" s="13">
        <v>176</v>
      </c>
    </row>
    <row r="178" spans="1:1" ht="15">
      <c r="A178" s="13">
        <v>177</v>
      </c>
    </row>
    <row r="179" spans="1:1" ht="15">
      <c r="A179" s="13">
        <v>178</v>
      </c>
    </row>
    <row r="180" spans="1:1" ht="15">
      <c r="A180" s="13">
        <v>179</v>
      </c>
    </row>
    <row r="181" spans="1:1" ht="15">
      <c r="A181" s="13">
        <v>180</v>
      </c>
    </row>
    <row r="182" spans="1:1" ht="15">
      <c r="A182" s="13">
        <v>181</v>
      </c>
    </row>
    <row r="183" spans="1:1" ht="15">
      <c r="A183" s="13">
        <v>182</v>
      </c>
    </row>
    <row r="184" spans="1:1" ht="15">
      <c r="A184" s="13">
        <v>183</v>
      </c>
    </row>
    <row r="185" spans="1:1" ht="15">
      <c r="A185" s="13">
        <v>184</v>
      </c>
    </row>
    <row r="186" spans="1:1" ht="15">
      <c r="A186" s="13">
        <v>185</v>
      </c>
    </row>
    <row r="187" spans="1:1" ht="15">
      <c r="A187" s="13">
        <v>186</v>
      </c>
    </row>
    <row r="188" spans="1:1" ht="15">
      <c r="A188" s="13">
        <v>187</v>
      </c>
    </row>
    <row r="189" spans="1:1" ht="15">
      <c r="A189" s="13">
        <v>188</v>
      </c>
    </row>
    <row r="190" spans="1:1" ht="15">
      <c r="A190" s="13">
        <v>189</v>
      </c>
    </row>
    <row r="191" spans="1:1" ht="15">
      <c r="A191" s="13">
        <v>190</v>
      </c>
    </row>
    <row r="192" spans="1:1" ht="15">
      <c r="A192" s="13">
        <v>191</v>
      </c>
    </row>
    <row r="193" spans="1:1" ht="15">
      <c r="A193" s="13">
        <v>192</v>
      </c>
    </row>
    <row r="194" spans="1:1" ht="15">
      <c r="A194" s="13">
        <v>193</v>
      </c>
    </row>
    <row r="195" spans="1:1" ht="15">
      <c r="A195" s="13">
        <v>194</v>
      </c>
    </row>
    <row r="196" spans="1:1" ht="15">
      <c r="A196" s="13">
        <v>195</v>
      </c>
    </row>
    <row r="197" spans="1:1" ht="15">
      <c r="A197" s="13">
        <v>196</v>
      </c>
    </row>
    <row r="198" spans="1:1" ht="15">
      <c r="A198" s="13">
        <v>197</v>
      </c>
    </row>
    <row r="199" spans="1:1" ht="15">
      <c r="A199" s="13">
        <v>198</v>
      </c>
    </row>
    <row r="200" spans="1:1" ht="15">
      <c r="A200" s="13">
        <v>199</v>
      </c>
    </row>
    <row r="201" spans="1:1" ht="15">
      <c r="A201" s="13">
        <v>200</v>
      </c>
    </row>
    <row r="202" spans="1:1" ht="15">
      <c r="A202" s="13">
        <v>201</v>
      </c>
    </row>
    <row r="203" spans="1:1" ht="15">
      <c r="A203" s="13">
        <v>202</v>
      </c>
    </row>
    <row r="204" spans="1:1" ht="15">
      <c r="A204" s="13">
        <v>203</v>
      </c>
    </row>
    <row r="205" spans="1:1" ht="15">
      <c r="A205" s="13">
        <v>204</v>
      </c>
    </row>
    <row r="206" spans="1:1" ht="15">
      <c r="A206" s="13">
        <v>205</v>
      </c>
    </row>
    <row r="207" spans="1:1" ht="15">
      <c r="A207" s="13">
        <v>206</v>
      </c>
    </row>
    <row r="208" spans="1:1" ht="15">
      <c r="A208" s="13">
        <v>207</v>
      </c>
    </row>
    <row r="209" spans="1:1" ht="15">
      <c r="A209" s="13">
        <v>208</v>
      </c>
    </row>
    <row r="210" spans="1:1" ht="15">
      <c r="A210" s="13">
        <v>209</v>
      </c>
    </row>
    <row r="211" spans="1:1" ht="15">
      <c r="A211" s="13">
        <v>210</v>
      </c>
    </row>
    <row r="212" spans="1:1" ht="15">
      <c r="A212" s="13">
        <v>211</v>
      </c>
    </row>
    <row r="213" spans="1:1" ht="15">
      <c r="A213" s="13">
        <v>212</v>
      </c>
    </row>
    <row r="214" spans="1:1" ht="15">
      <c r="A214" s="13">
        <v>213</v>
      </c>
    </row>
    <row r="215" spans="1:1" ht="15">
      <c r="A215" s="13">
        <v>214</v>
      </c>
    </row>
    <row r="216" spans="1:1" ht="15">
      <c r="A216" s="13">
        <v>215</v>
      </c>
    </row>
    <row r="217" spans="1:1" ht="15">
      <c r="A217" s="13">
        <v>216</v>
      </c>
    </row>
    <row r="218" spans="1:1" ht="15">
      <c r="A218" s="13">
        <v>217</v>
      </c>
    </row>
    <row r="219" spans="1:1" ht="15">
      <c r="A219" s="13">
        <v>218</v>
      </c>
    </row>
    <row r="220" spans="1:1" ht="15">
      <c r="A220" s="13">
        <v>219</v>
      </c>
    </row>
    <row r="221" spans="1:1" ht="15">
      <c r="A221" s="13">
        <v>220</v>
      </c>
    </row>
    <row r="222" spans="1:1" ht="15">
      <c r="A222" s="13">
        <v>221</v>
      </c>
    </row>
    <row r="223" spans="1:1" ht="15">
      <c r="A223" s="13">
        <v>222</v>
      </c>
    </row>
    <row r="224" spans="1:1" ht="15">
      <c r="A224" s="13">
        <v>223</v>
      </c>
    </row>
    <row r="225" spans="1:1" ht="15">
      <c r="A225" s="13">
        <v>224</v>
      </c>
    </row>
    <row r="226" spans="1:1" ht="15">
      <c r="A226" s="13">
        <v>225</v>
      </c>
    </row>
    <row r="227" spans="1:1" ht="15">
      <c r="A227" s="13">
        <v>226</v>
      </c>
    </row>
    <row r="228" spans="1:1" ht="15">
      <c r="A228" s="13">
        <v>227</v>
      </c>
    </row>
    <row r="229" spans="1:1" ht="15">
      <c r="A229" s="13">
        <v>228</v>
      </c>
    </row>
    <row r="230" spans="1:1" ht="15">
      <c r="A230" s="13">
        <v>229</v>
      </c>
    </row>
    <row r="231" spans="1:1" ht="15">
      <c r="A231" s="13">
        <v>230</v>
      </c>
    </row>
    <row r="232" spans="1:1" ht="15">
      <c r="A232" s="13">
        <v>231</v>
      </c>
    </row>
    <row r="233" spans="1:1" ht="15">
      <c r="A233" s="13">
        <v>232</v>
      </c>
    </row>
    <row r="234" spans="1:1" ht="15">
      <c r="A234" s="13">
        <v>233</v>
      </c>
    </row>
    <row r="235" spans="1:1" ht="15">
      <c r="A235" s="13">
        <v>234</v>
      </c>
    </row>
    <row r="236" spans="1:1" ht="15">
      <c r="A236" s="13">
        <v>235</v>
      </c>
    </row>
    <row r="237" spans="1:1" ht="15">
      <c r="A237" s="13">
        <v>236</v>
      </c>
    </row>
    <row r="238" spans="1:1" ht="15">
      <c r="A238" s="13">
        <v>237</v>
      </c>
    </row>
    <row r="239" spans="1:1" ht="15">
      <c r="A239" s="13">
        <v>238</v>
      </c>
    </row>
    <row r="240" spans="1:1" ht="15">
      <c r="A240" s="13">
        <v>239</v>
      </c>
    </row>
    <row r="241" spans="1:1" ht="15">
      <c r="A241" s="13">
        <v>240</v>
      </c>
    </row>
    <row r="242" spans="1:1" ht="15">
      <c r="A242" s="13">
        <v>241</v>
      </c>
    </row>
    <row r="243" spans="1:1" ht="15">
      <c r="A243" s="13">
        <v>242</v>
      </c>
    </row>
    <row r="244" spans="1:1" ht="15">
      <c r="A244" s="13">
        <v>243</v>
      </c>
    </row>
    <row r="245" spans="1:1" ht="15">
      <c r="A245" s="13">
        <v>244</v>
      </c>
    </row>
    <row r="246" spans="1:1" ht="15">
      <c r="A246" s="13">
        <v>245</v>
      </c>
    </row>
    <row r="247" spans="1:1" ht="15">
      <c r="A247" s="13">
        <v>246</v>
      </c>
    </row>
    <row r="248" spans="1:1" ht="15">
      <c r="A248" s="13">
        <v>247</v>
      </c>
    </row>
    <row r="249" spans="1:1" ht="15">
      <c r="A249" s="13">
        <v>248</v>
      </c>
    </row>
    <row r="250" spans="1:1" ht="15">
      <c r="A250" s="13">
        <v>249</v>
      </c>
    </row>
    <row r="251" spans="1:1" ht="15">
      <c r="A251" s="13">
        <v>250</v>
      </c>
    </row>
    <row r="252" spans="1:1" ht="15">
      <c r="A252" s="13">
        <v>251</v>
      </c>
    </row>
    <row r="253" spans="1:1" ht="15">
      <c r="A253" s="13">
        <v>252</v>
      </c>
    </row>
    <row r="254" spans="1:1" ht="15">
      <c r="A254" s="13">
        <v>253</v>
      </c>
    </row>
    <row r="255" spans="1:1" ht="15">
      <c r="A255" s="13">
        <v>254</v>
      </c>
    </row>
    <row r="256" spans="1:1" ht="15">
      <c r="A256" s="13">
        <v>255</v>
      </c>
    </row>
    <row r="257" spans="1:1" ht="15">
      <c r="A257" s="13">
        <v>256</v>
      </c>
    </row>
    <row r="258" spans="1:1" ht="15">
      <c r="A258" s="13">
        <v>257</v>
      </c>
    </row>
    <row r="259" spans="1:1" ht="15">
      <c r="A259" s="13">
        <v>258</v>
      </c>
    </row>
    <row r="260" spans="1:1" ht="15">
      <c r="A260" s="13">
        <v>259</v>
      </c>
    </row>
    <row r="261" spans="1:1" ht="15">
      <c r="A261" s="13">
        <v>260</v>
      </c>
    </row>
    <row r="262" spans="1:1" ht="15">
      <c r="A262" s="13">
        <v>261</v>
      </c>
    </row>
    <row r="263" spans="1:1" ht="15">
      <c r="A263" s="13">
        <v>262</v>
      </c>
    </row>
    <row r="264" spans="1:1" ht="15">
      <c r="A264" s="13">
        <v>263</v>
      </c>
    </row>
    <row r="265" spans="1:1" ht="15">
      <c r="A265" s="13">
        <v>264</v>
      </c>
    </row>
    <row r="266" spans="1:1" ht="15">
      <c r="A266" s="13">
        <v>265</v>
      </c>
    </row>
    <row r="267" spans="1:1" ht="15">
      <c r="A267" s="13">
        <v>266</v>
      </c>
    </row>
    <row r="268" spans="1:1" ht="15">
      <c r="A268" s="13">
        <v>267</v>
      </c>
    </row>
    <row r="269" spans="1:1" ht="15">
      <c r="A269" s="13">
        <v>268</v>
      </c>
    </row>
    <row r="270" spans="1:1" ht="15">
      <c r="A270" s="13">
        <v>269</v>
      </c>
    </row>
    <row r="271" spans="1:1" ht="15">
      <c r="A271" s="13">
        <v>270</v>
      </c>
    </row>
    <row r="272" spans="1:1" ht="15">
      <c r="A272" s="13">
        <v>271</v>
      </c>
    </row>
    <row r="273" spans="1:1" ht="15">
      <c r="A273" s="13">
        <v>272</v>
      </c>
    </row>
    <row r="274" spans="1:1" ht="15">
      <c r="A274" s="13">
        <v>273</v>
      </c>
    </row>
    <row r="275" spans="1:1" ht="15">
      <c r="A275" s="13">
        <v>274</v>
      </c>
    </row>
    <row r="276" spans="1:1" ht="15">
      <c r="A276" s="13">
        <v>275</v>
      </c>
    </row>
    <row r="277" spans="1:1" ht="15">
      <c r="A277" s="13">
        <v>276</v>
      </c>
    </row>
    <row r="278" spans="1:1" ht="15">
      <c r="A278" s="13">
        <v>277</v>
      </c>
    </row>
    <row r="279" spans="1:1" ht="15">
      <c r="A279" s="13">
        <v>278</v>
      </c>
    </row>
    <row r="280" spans="1:1" ht="15">
      <c r="A280" s="13">
        <v>279</v>
      </c>
    </row>
    <row r="281" spans="1:1" ht="15">
      <c r="A281" s="13">
        <v>280</v>
      </c>
    </row>
    <row r="282" spans="1:1" ht="15">
      <c r="A282" s="13">
        <v>281</v>
      </c>
    </row>
    <row r="283" spans="1:1" ht="15">
      <c r="A283" s="13">
        <v>282</v>
      </c>
    </row>
    <row r="284" spans="1:1" ht="15">
      <c r="A284" s="13">
        <v>283</v>
      </c>
    </row>
    <row r="285" spans="1:1" ht="15">
      <c r="A285" s="13">
        <v>284</v>
      </c>
    </row>
    <row r="286" spans="1:1" ht="15">
      <c r="A286" s="13">
        <v>285</v>
      </c>
    </row>
    <row r="287" spans="1:1" ht="15">
      <c r="A287" s="13">
        <v>286</v>
      </c>
    </row>
    <row r="288" spans="1:1" ht="15">
      <c r="A288" s="13">
        <v>287</v>
      </c>
    </row>
    <row r="289" spans="1:1" ht="15">
      <c r="A289" s="13">
        <v>288</v>
      </c>
    </row>
    <row r="290" spans="1:1" ht="15">
      <c r="A290" s="13">
        <v>289</v>
      </c>
    </row>
    <row r="291" spans="1:1" ht="15">
      <c r="A291" s="13">
        <v>290</v>
      </c>
    </row>
    <row r="292" spans="1:1" ht="15">
      <c r="A292" s="13">
        <v>291</v>
      </c>
    </row>
    <row r="293" spans="1:1" ht="15">
      <c r="A293" s="13">
        <v>292</v>
      </c>
    </row>
    <row r="294" spans="1:1" ht="15">
      <c r="A294" s="13">
        <v>293</v>
      </c>
    </row>
    <row r="295" spans="1:1" ht="15">
      <c r="A295" s="13">
        <v>294</v>
      </c>
    </row>
    <row r="296" spans="1:1" ht="15">
      <c r="A296" s="13">
        <v>295</v>
      </c>
    </row>
    <row r="297" spans="1:1" ht="15">
      <c r="A297" s="13">
        <v>296</v>
      </c>
    </row>
    <row r="298" spans="1:1" ht="15">
      <c r="A298" s="13">
        <v>297</v>
      </c>
    </row>
    <row r="299" spans="1:1" ht="15">
      <c r="A299" s="13">
        <v>298</v>
      </c>
    </row>
    <row r="300" spans="1:1" ht="15">
      <c r="A300" s="13">
        <v>299</v>
      </c>
    </row>
    <row r="301" spans="1:1" ht="15">
      <c r="A301" s="13">
        <v>300</v>
      </c>
    </row>
    <row r="302" spans="1:1" ht="15">
      <c r="A302" s="13">
        <v>301</v>
      </c>
    </row>
    <row r="303" spans="1:1" ht="15">
      <c r="A303" s="13">
        <v>302</v>
      </c>
    </row>
    <row r="304" spans="1:1" ht="15">
      <c r="A304" s="13">
        <v>303</v>
      </c>
    </row>
    <row r="305" spans="1:1" ht="15">
      <c r="A305" s="13">
        <v>304</v>
      </c>
    </row>
    <row r="306" spans="1:1" ht="15">
      <c r="A306" s="13">
        <v>305</v>
      </c>
    </row>
    <row r="307" spans="1:1" ht="15">
      <c r="A307" s="13">
        <v>306</v>
      </c>
    </row>
    <row r="308" spans="1:1" ht="15">
      <c r="A308" s="13">
        <v>307</v>
      </c>
    </row>
    <row r="309" spans="1:1" ht="15">
      <c r="A309" s="13">
        <v>308</v>
      </c>
    </row>
    <row r="310" spans="1:1" ht="15">
      <c r="A310" s="13">
        <v>309</v>
      </c>
    </row>
    <row r="311" spans="1:1" ht="15">
      <c r="A311" s="13">
        <v>310</v>
      </c>
    </row>
    <row r="312" spans="1:1" ht="15">
      <c r="A312" s="13">
        <v>311</v>
      </c>
    </row>
    <row r="313" spans="1:1" ht="15">
      <c r="A313" s="13">
        <v>312</v>
      </c>
    </row>
    <row r="314" spans="1:1" ht="15">
      <c r="A314" s="13">
        <v>313</v>
      </c>
    </row>
    <row r="315" spans="1:1" ht="15">
      <c r="A315" s="13">
        <v>314</v>
      </c>
    </row>
    <row r="316" spans="1:1" ht="15">
      <c r="A316" s="13">
        <v>315</v>
      </c>
    </row>
    <row r="317" spans="1:1" ht="15">
      <c r="A317" s="13">
        <v>316</v>
      </c>
    </row>
    <row r="318" spans="1:1" ht="15">
      <c r="A318" s="13">
        <v>317</v>
      </c>
    </row>
    <row r="319" spans="1:1" ht="15">
      <c r="A319" s="13">
        <v>318</v>
      </c>
    </row>
    <row r="320" spans="1:1" ht="15">
      <c r="A320" s="13">
        <v>319</v>
      </c>
    </row>
    <row r="321" spans="1:1" ht="15">
      <c r="A321" s="13">
        <v>320</v>
      </c>
    </row>
    <row r="322" spans="1:1" ht="15">
      <c r="A322" s="13">
        <v>321</v>
      </c>
    </row>
    <row r="323" spans="1:1" ht="15">
      <c r="A323" s="13">
        <v>322</v>
      </c>
    </row>
    <row r="324" spans="1:1" ht="15">
      <c r="A324" s="13">
        <v>323</v>
      </c>
    </row>
    <row r="325" spans="1:1" ht="15">
      <c r="A325" s="13">
        <v>324</v>
      </c>
    </row>
    <row r="326" spans="1:1" ht="15">
      <c r="A326" s="13">
        <v>325</v>
      </c>
    </row>
    <row r="327" spans="1:1" ht="15">
      <c r="A327" s="13">
        <v>326</v>
      </c>
    </row>
    <row r="328" spans="1:1" ht="15">
      <c r="A328" s="13">
        <v>327</v>
      </c>
    </row>
    <row r="329" spans="1:1" ht="15">
      <c r="A329" s="13">
        <v>328</v>
      </c>
    </row>
    <row r="330" spans="1:1" ht="15">
      <c r="A330" s="13">
        <v>329</v>
      </c>
    </row>
    <row r="331" spans="1:1" ht="15">
      <c r="A331" s="13">
        <v>330</v>
      </c>
    </row>
    <row r="332" spans="1:1" ht="15">
      <c r="A332" s="13">
        <v>331</v>
      </c>
    </row>
    <row r="333" spans="1:1" ht="15">
      <c r="A333" s="13">
        <v>332</v>
      </c>
    </row>
    <row r="334" spans="1:1" ht="15">
      <c r="A334" s="13">
        <v>333</v>
      </c>
    </row>
    <row r="335" spans="1:1" ht="15">
      <c r="A335" s="13">
        <v>334</v>
      </c>
    </row>
    <row r="336" spans="1:1" ht="15">
      <c r="A336" s="13">
        <v>335</v>
      </c>
    </row>
    <row r="337" spans="1:1" ht="15">
      <c r="A337" s="13">
        <v>336</v>
      </c>
    </row>
    <row r="338" spans="1:1" ht="15">
      <c r="A338" s="13">
        <v>337</v>
      </c>
    </row>
    <row r="339" spans="1:1" ht="15">
      <c r="A339" s="13">
        <v>338</v>
      </c>
    </row>
    <row r="340" spans="1:1" ht="15">
      <c r="A340" s="13">
        <v>339</v>
      </c>
    </row>
    <row r="341" spans="1:1" ht="15">
      <c r="A341" s="13">
        <v>340</v>
      </c>
    </row>
    <row r="342" spans="1:1" ht="15">
      <c r="A342" s="13">
        <v>341</v>
      </c>
    </row>
    <row r="343" spans="1:1" ht="15">
      <c r="A343" s="13">
        <v>342</v>
      </c>
    </row>
    <row r="344" spans="1:1" ht="15">
      <c r="A344" s="13">
        <v>343</v>
      </c>
    </row>
    <row r="345" spans="1:1" ht="15">
      <c r="A345" s="13">
        <v>344</v>
      </c>
    </row>
    <row r="346" spans="1:1" ht="15">
      <c r="A346" s="13">
        <v>345</v>
      </c>
    </row>
    <row r="347" spans="1:1" ht="15">
      <c r="A347" s="13">
        <v>346</v>
      </c>
    </row>
    <row r="348" spans="1:1" ht="15">
      <c r="A348" s="13">
        <v>347</v>
      </c>
    </row>
    <row r="349" spans="1:1" ht="15">
      <c r="A349" s="13">
        <v>348</v>
      </c>
    </row>
    <row r="350" spans="1:1" ht="15">
      <c r="A350" s="13">
        <v>349</v>
      </c>
    </row>
    <row r="351" spans="1:1" ht="15">
      <c r="A351" s="13">
        <v>350</v>
      </c>
    </row>
    <row r="352" spans="1:1" ht="15">
      <c r="A352" s="13">
        <v>351</v>
      </c>
    </row>
    <row r="353" spans="1:1" ht="15">
      <c r="A353" s="13">
        <v>352</v>
      </c>
    </row>
    <row r="354" spans="1:1" ht="15">
      <c r="A354" s="13">
        <v>353</v>
      </c>
    </row>
    <row r="355" spans="1:1" ht="15">
      <c r="A355" s="13">
        <v>354</v>
      </c>
    </row>
    <row r="356" spans="1:1" ht="15">
      <c r="A356" s="13">
        <v>355</v>
      </c>
    </row>
    <row r="357" spans="1:1" ht="15">
      <c r="A357" s="13">
        <v>356</v>
      </c>
    </row>
    <row r="358" spans="1:1" ht="15">
      <c r="A358" s="13">
        <v>357</v>
      </c>
    </row>
    <row r="359" spans="1:1" ht="15">
      <c r="A359" s="13">
        <v>358</v>
      </c>
    </row>
    <row r="360" spans="1:1" ht="15">
      <c r="A360" s="13">
        <v>359</v>
      </c>
    </row>
    <row r="361" spans="1:1" ht="15">
      <c r="A361" s="13">
        <v>360</v>
      </c>
    </row>
    <row r="362" spans="1:1" ht="15">
      <c r="A362" s="13">
        <v>361</v>
      </c>
    </row>
    <row r="363" spans="1:1" ht="15">
      <c r="A363" s="13">
        <v>362</v>
      </c>
    </row>
    <row r="364" spans="1:1" ht="15">
      <c r="A364" s="13">
        <v>363</v>
      </c>
    </row>
    <row r="365" spans="1:1" ht="15">
      <c r="A365" s="13">
        <v>364</v>
      </c>
    </row>
    <row r="366" spans="1:1" ht="15">
      <c r="A366" s="13">
        <v>365</v>
      </c>
    </row>
    <row r="367" spans="1:1" ht="15">
      <c r="A367" s="13">
        <v>366</v>
      </c>
    </row>
    <row r="368" spans="1:1" ht="15">
      <c r="A368" s="13">
        <v>367</v>
      </c>
    </row>
    <row r="369" spans="1:1" ht="15">
      <c r="A369" s="13">
        <v>368</v>
      </c>
    </row>
    <row r="370" spans="1:1" ht="15">
      <c r="A370" s="13">
        <v>369</v>
      </c>
    </row>
    <row r="371" spans="1:1" ht="15">
      <c r="A371" s="13">
        <v>370</v>
      </c>
    </row>
    <row r="372" spans="1:1" ht="15">
      <c r="A372" s="13">
        <v>371</v>
      </c>
    </row>
    <row r="373" spans="1:1" ht="15">
      <c r="A373" s="13">
        <v>372</v>
      </c>
    </row>
    <row r="374" spans="1:1" ht="15">
      <c r="A374" s="13">
        <v>373</v>
      </c>
    </row>
    <row r="375" spans="1:1" ht="15">
      <c r="A375" s="13">
        <v>374</v>
      </c>
    </row>
    <row r="376" spans="1:1" ht="15">
      <c r="A376" s="13">
        <v>375</v>
      </c>
    </row>
    <row r="377" spans="1:1" ht="15">
      <c r="A377" s="13">
        <v>376</v>
      </c>
    </row>
    <row r="378" spans="1:1" ht="15">
      <c r="A378" s="13">
        <v>377</v>
      </c>
    </row>
    <row r="379" spans="1:1" ht="15">
      <c r="A379" s="13">
        <v>378</v>
      </c>
    </row>
    <row r="380" spans="1:1" ht="15">
      <c r="A380" s="13">
        <v>379</v>
      </c>
    </row>
    <row r="381" spans="1:1" ht="15">
      <c r="A381" s="13">
        <v>380</v>
      </c>
    </row>
    <row r="382" spans="1:1" ht="15">
      <c r="A382" s="13">
        <v>381</v>
      </c>
    </row>
    <row r="383" spans="1:1" ht="15">
      <c r="A383" s="13">
        <v>382</v>
      </c>
    </row>
    <row r="384" spans="1:1" ht="15">
      <c r="A384" s="13">
        <v>383</v>
      </c>
    </row>
    <row r="385" spans="1:1" ht="15">
      <c r="A385" s="13">
        <v>384</v>
      </c>
    </row>
    <row r="386" spans="1:1" ht="15">
      <c r="A386" s="13">
        <v>385</v>
      </c>
    </row>
    <row r="387" spans="1:1" ht="15">
      <c r="A387" s="13">
        <v>386</v>
      </c>
    </row>
    <row r="388" spans="1:1" ht="15">
      <c r="A388" s="13">
        <v>387</v>
      </c>
    </row>
    <row r="389" spans="1:1" ht="15">
      <c r="A389" s="13">
        <v>388</v>
      </c>
    </row>
    <row r="390" spans="1:1" ht="15">
      <c r="A390" s="13">
        <v>389</v>
      </c>
    </row>
    <row r="391" spans="1:1" ht="15">
      <c r="A391" s="13">
        <v>390</v>
      </c>
    </row>
    <row r="392" spans="1:1" ht="15">
      <c r="A392" s="13">
        <v>391</v>
      </c>
    </row>
    <row r="393" spans="1:1" ht="15">
      <c r="A393" s="13">
        <v>392</v>
      </c>
    </row>
    <row r="394" spans="1:1" ht="15">
      <c r="A394" s="13">
        <v>393</v>
      </c>
    </row>
    <row r="395" spans="1:1" ht="15">
      <c r="A395" s="13">
        <v>394</v>
      </c>
    </row>
    <row r="396" spans="1:1" ht="15">
      <c r="A396" s="13">
        <v>395</v>
      </c>
    </row>
    <row r="397" spans="1:1" ht="15">
      <c r="A397" s="13">
        <v>396</v>
      </c>
    </row>
    <row r="398" spans="1:1" ht="15">
      <c r="A398" s="13">
        <v>397</v>
      </c>
    </row>
    <row r="399" spans="1:1" ht="15">
      <c r="A399" s="13">
        <v>398</v>
      </c>
    </row>
    <row r="400" spans="1:1" ht="15">
      <c r="A400" s="13">
        <v>399</v>
      </c>
    </row>
    <row r="401" spans="1:1" ht="15">
      <c r="A401" s="13">
        <v>400</v>
      </c>
    </row>
    <row r="402" spans="1:1" ht="15">
      <c r="A402" s="13">
        <v>401</v>
      </c>
    </row>
    <row r="403" spans="1:1" ht="15">
      <c r="A403" s="13">
        <v>402</v>
      </c>
    </row>
    <row r="404" spans="1:1" ht="15">
      <c r="A404" s="13">
        <v>403</v>
      </c>
    </row>
    <row r="405" spans="1:1" ht="15">
      <c r="A405" s="13">
        <v>404</v>
      </c>
    </row>
    <row r="406" spans="1:1" ht="15">
      <c r="A406" s="13">
        <v>405</v>
      </c>
    </row>
    <row r="407" spans="1:1" ht="15">
      <c r="A407" s="13">
        <v>406</v>
      </c>
    </row>
    <row r="408" spans="1:1" ht="15">
      <c r="A408" s="13">
        <v>407</v>
      </c>
    </row>
    <row r="409" spans="1:1" ht="15">
      <c r="A409" s="13">
        <v>408</v>
      </c>
    </row>
    <row r="410" spans="1:1" ht="15">
      <c r="A410" s="13">
        <v>409</v>
      </c>
    </row>
    <row r="411" spans="1:1" ht="15">
      <c r="A411" s="13">
        <v>410</v>
      </c>
    </row>
    <row r="412" spans="1:1" ht="15">
      <c r="A412" s="13">
        <v>411</v>
      </c>
    </row>
    <row r="413" spans="1:1" ht="15">
      <c r="A413" s="13">
        <v>412</v>
      </c>
    </row>
    <row r="414" spans="1:1" ht="15">
      <c r="A414" s="13">
        <v>413</v>
      </c>
    </row>
    <row r="415" spans="1:1" ht="15">
      <c r="A415" s="13">
        <v>414</v>
      </c>
    </row>
    <row r="416" spans="1:1" ht="15">
      <c r="A416" s="13">
        <v>415</v>
      </c>
    </row>
    <row r="417" spans="1:1" ht="15">
      <c r="A417" s="13">
        <v>416</v>
      </c>
    </row>
    <row r="418" spans="1:1" ht="15">
      <c r="A418" s="13">
        <v>417</v>
      </c>
    </row>
    <row r="419" spans="1:1" ht="15">
      <c r="A419" s="13">
        <v>418</v>
      </c>
    </row>
    <row r="420" spans="1:1" ht="15">
      <c r="A420" s="13">
        <v>419</v>
      </c>
    </row>
    <row r="421" spans="1:1" ht="15">
      <c r="A421" s="13">
        <v>420</v>
      </c>
    </row>
    <row r="422" spans="1:1" ht="15">
      <c r="A422" s="13">
        <v>421</v>
      </c>
    </row>
    <row r="423" spans="1:1" ht="15">
      <c r="A423" s="13">
        <v>422</v>
      </c>
    </row>
    <row r="424" spans="1:1" ht="15">
      <c r="A424" s="13">
        <v>423</v>
      </c>
    </row>
    <row r="425" spans="1:1" ht="15">
      <c r="A425" s="13">
        <v>424</v>
      </c>
    </row>
    <row r="426" spans="1:1" ht="15">
      <c r="A426" s="13">
        <v>425</v>
      </c>
    </row>
    <row r="427" spans="1:1" ht="15">
      <c r="A427" s="13">
        <v>426</v>
      </c>
    </row>
    <row r="428" spans="1:1" ht="15">
      <c r="A428" s="13">
        <v>427</v>
      </c>
    </row>
    <row r="429" spans="1:1" ht="15">
      <c r="A429" s="13">
        <v>428</v>
      </c>
    </row>
    <row r="430" spans="1:1" ht="15">
      <c r="A430" s="13">
        <v>429</v>
      </c>
    </row>
    <row r="431" spans="1:1" ht="15">
      <c r="A431" s="13">
        <v>430</v>
      </c>
    </row>
    <row r="432" spans="1:1" ht="15">
      <c r="A432" s="13">
        <v>431</v>
      </c>
    </row>
    <row r="433" spans="1:1" ht="15">
      <c r="A433" s="13">
        <v>432</v>
      </c>
    </row>
    <row r="434" spans="1:1" ht="15">
      <c r="A434" s="13">
        <v>433</v>
      </c>
    </row>
    <row r="435" spans="1:1" ht="15">
      <c r="A435" s="13">
        <v>434</v>
      </c>
    </row>
    <row r="436" spans="1:1" ht="15">
      <c r="A436" s="13">
        <v>435</v>
      </c>
    </row>
    <row r="437" spans="1:1" ht="15">
      <c r="A437" s="13">
        <v>436</v>
      </c>
    </row>
    <row r="438" spans="1:1" ht="15">
      <c r="A438" s="13">
        <v>437</v>
      </c>
    </row>
    <row r="439" spans="1:1" ht="15">
      <c r="A439" s="13">
        <v>438</v>
      </c>
    </row>
    <row r="440" spans="1:1" ht="15">
      <c r="A440" s="13">
        <v>439</v>
      </c>
    </row>
    <row r="441" spans="1:1" ht="15">
      <c r="A441" s="13">
        <v>440</v>
      </c>
    </row>
    <row r="442" spans="1:1" ht="15">
      <c r="A442" s="13">
        <v>441</v>
      </c>
    </row>
    <row r="443" spans="1:1" ht="15">
      <c r="A443" s="13">
        <v>442</v>
      </c>
    </row>
    <row r="444" spans="1:1" ht="15">
      <c r="A444" s="13">
        <v>443</v>
      </c>
    </row>
    <row r="445" spans="1:1" ht="15">
      <c r="A445" s="13">
        <v>444</v>
      </c>
    </row>
    <row r="446" spans="1:1" ht="15">
      <c r="A446" s="13">
        <v>445</v>
      </c>
    </row>
    <row r="447" spans="1:1" ht="15">
      <c r="A447" s="13">
        <v>446</v>
      </c>
    </row>
    <row r="448" spans="1:1" ht="15">
      <c r="A448" s="13">
        <v>447</v>
      </c>
    </row>
    <row r="449" spans="1:1" ht="15">
      <c r="A449" s="13">
        <v>448</v>
      </c>
    </row>
    <row r="450" spans="1:1" ht="15">
      <c r="A450" s="13">
        <v>449</v>
      </c>
    </row>
    <row r="451" spans="1:1" ht="15">
      <c r="A451" s="13">
        <v>450</v>
      </c>
    </row>
    <row r="452" spans="1:1" ht="15">
      <c r="A452" s="13">
        <v>451</v>
      </c>
    </row>
    <row r="453" spans="1:1" ht="15">
      <c r="A453" s="13">
        <v>452</v>
      </c>
    </row>
    <row r="454" spans="1:1" ht="15">
      <c r="A454" s="13">
        <v>453</v>
      </c>
    </row>
    <row r="455" spans="1:1" ht="15">
      <c r="A455" s="13">
        <v>454</v>
      </c>
    </row>
    <row r="456" spans="1:1" ht="15">
      <c r="A456" s="13">
        <v>455</v>
      </c>
    </row>
    <row r="457" spans="1:1" ht="15">
      <c r="A457" s="13">
        <v>456</v>
      </c>
    </row>
    <row r="458" spans="1:1" ht="15">
      <c r="A458" s="13">
        <v>457</v>
      </c>
    </row>
    <row r="459" spans="1:1" ht="15">
      <c r="A459" s="13">
        <v>458</v>
      </c>
    </row>
    <row r="460" spans="1:1" ht="15">
      <c r="A460" s="13">
        <v>459</v>
      </c>
    </row>
    <row r="461" spans="1:1" ht="15">
      <c r="A461" s="13">
        <v>460</v>
      </c>
    </row>
    <row r="462" spans="1:1" ht="15">
      <c r="A462" s="13">
        <v>461</v>
      </c>
    </row>
    <row r="463" spans="1:1" ht="15">
      <c r="A463" s="13">
        <v>462</v>
      </c>
    </row>
    <row r="464" spans="1:1" ht="15">
      <c r="A464" s="13">
        <v>463</v>
      </c>
    </row>
    <row r="465" spans="1:1" ht="15">
      <c r="A465" s="13">
        <v>464</v>
      </c>
    </row>
    <row r="466" spans="1:1" ht="15">
      <c r="A466" s="13">
        <v>465</v>
      </c>
    </row>
    <row r="467" spans="1:1" ht="15">
      <c r="A467" s="13">
        <v>466</v>
      </c>
    </row>
    <row r="468" spans="1:1" ht="15">
      <c r="A468" s="13">
        <v>467</v>
      </c>
    </row>
    <row r="469" spans="1:1" ht="15">
      <c r="A469" s="13">
        <v>468</v>
      </c>
    </row>
    <row r="470" spans="1:1" ht="15">
      <c r="A470" s="13">
        <v>469</v>
      </c>
    </row>
    <row r="471" spans="1:1" ht="15">
      <c r="A471" s="13">
        <v>470</v>
      </c>
    </row>
    <row r="472" spans="1:1" ht="15">
      <c r="A472" s="13">
        <v>471</v>
      </c>
    </row>
    <row r="473" spans="1:1" ht="15">
      <c r="A473" s="13">
        <v>472</v>
      </c>
    </row>
    <row r="474" spans="1:1" ht="15">
      <c r="A474" s="13">
        <v>473</v>
      </c>
    </row>
    <row r="475" spans="1:1" ht="15">
      <c r="A475" s="13">
        <v>474</v>
      </c>
    </row>
    <row r="476" spans="1:1" ht="15">
      <c r="A476" s="13">
        <v>475</v>
      </c>
    </row>
    <row r="477" spans="1:1" ht="15">
      <c r="A477" s="13">
        <v>476</v>
      </c>
    </row>
    <row r="478" spans="1:1" ht="15">
      <c r="A478" s="13">
        <v>477</v>
      </c>
    </row>
    <row r="479" spans="1:1" ht="15">
      <c r="A479" s="13">
        <v>478</v>
      </c>
    </row>
    <row r="480" spans="1:1" ht="15">
      <c r="A480" s="13">
        <v>479</v>
      </c>
    </row>
    <row r="481" spans="1:1" ht="15">
      <c r="A481" s="13">
        <v>480</v>
      </c>
    </row>
    <row r="482" spans="1:1" ht="15">
      <c r="A482" s="13">
        <v>481</v>
      </c>
    </row>
    <row r="483" spans="1:1" ht="15">
      <c r="A483" s="13">
        <v>482</v>
      </c>
    </row>
    <row r="484" spans="1:1" ht="15">
      <c r="A484" s="13">
        <v>483</v>
      </c>
    </row>
    <row r="485" spans="1:1" ht="15">
      <c r="A485" s="13">
        <v>484</v>
      </c>
    </row>
    <row r="486" spans="1:1" ht="15">
      <c r="A486" s="13">
        <v>485</v>
      </c>
    </row>
    <row r="487" spans="1:1" ht="15">
      <c r="A487" s="13">
        <v>486</v>
      </c>
    </row>
    <row r="488" spans="1:1" ht="15">
      <c r="A488" s="13">
        <v>487</v>
      </c>
    </row>
    <row r="489" spans="1:1" ht="15">
      <c r="A489" s="13">
        <v>488</v>
      </c>
    </row>
    <row r="490" spans="1:1" ht="15">
      <c r="A490" s="13">
        <v>489</v>
      </c>
    </row>
    <row r="491" spans="1:1" ht="15">
      <c r="A491" s="13">
        <v>490</v>
      </c>
    </row>
    <row r="492" spans="1:1" ht="15">
      <c r="A492" s="13">
        <v>491</v>
      </c>
    </row>
    <row r="493" spans="1:1" ht="15">
      <c r="A493" s="13">
        <v>492</v>
      </c>
    </row>
    <row r="494" spans="1:1" ht="15">
      <c r="A494" s="13">
        <v>493</v>
      </c>
    </row>
    <row r="495" spans="1:1" ht="15">
      <c r="A495" s="13">
        <v>494</v>
      </c>
    </row>
    <row r="496" spans="1:1" ht="15">
      <c r="A496" s="13">
        <v>495</v>
      </c>
    </row>
    <row r="497" spans="1:1" ht="15">
      <c r="A497" s="13">
        <v>496</v>
      </c>
    </row>
    <row r="498" spans="1:1" ht="15">
      <c r="A498" s="13">
        <v>497</v>
      </c>
    </row>
    <row r="499" spans="1:1" ht="15">
      <c r="A499" s="13">
        <v>498</v>
      </c>
    </row>
    <row r="500" spans="1:1" ht="15">
      <c r="A500" s="13">
        <v>499</v>
      </c>
    </row>
    <row r="501" spans="1:1" ht="15">
      <c r="A501" s="13">
        <v>500</v>
      </c>
    </row>
    <row r="502" spans="1:1" ht="15">
      <c r="A502" s="13">
        <v>501</v>
      </c>
    </row>
    <row r="503" spans="1:1" ht="15">
      <c r="A503" s="13">
        <v>502</v>
      </c>
    </row>
    <row r="504" spans="1:1" ht="15">
      <c r="A504" s="13">
        <v>503</v>
      </c>
    </row>
    <row r="505" spans="1:1" ht="15">
      <c r="A505" s="13">
        <v>504</v>
      </c>
    </row>
    <row r="506" spans="1:1" ht="15">
      <c r="A506" s="13">
        <v>505</v>
      </c>
    </row>
    <row r="507" spans="1:1" ht="15">
      <c r="A507" s="13">
        <v>506</v>
      </c>
    </row>
    <row r="508" spans="1:1" ht="15">
      <c r="A508" s="13">
        <v>507</v>
      </c>
    </row>
    <row r="509" spans="1:1" ht="15">
      <c r="A509" s="13">
        <v>508</v>
      </c>
    </row>
    <row r="510" spans="1:1" ht="15">
      <c r="A510" s="13">
        <v>509</v>
      </c>
    </row>
    <row r="511" spans="1:1" ht="15">
      <c r="A511" s="13">
        <v>510</v>
      </c>
    </row>
    <row r="512" spans="1:1" ht="15">
      <c r="A512" s="13">
        <v>511</v>
      </c>
    </row>
    <row r="513" spans="1:1" ht="15">
      <c r="A513" s="13">
        <v>512</v>
      </c>
    </row>
    <row r="514" spans="1:1" ht="15">
      <c r="A514" s="13">
        <v>513</v>
      </c>
    </row>
    <row r="515" spans="1:1" ht="15">
      <c r="A515" s="13">
        <v>514</v>
      </c>
    </row>
    <row r="516" spans="1:1" ht="15">
      <c r="A516" s="13">
        <v>515</v>
      </c>
    </row>
    <row r="517" spans="1:1" ht="15">
      <c r="A517" s="13">
        <v>516</v>
      </c>
    </row>
    <row r="518" spans="1:1" ht="15">
      <c r="A518" s="13">
        <v>517</v>
      </c>
    </row>
    <row r="519" spans="1:1" ht="15">
      <c r="A519" s="13">
        <v>518</v>
      </c>
    </row>
    <row r="520" spans="1:1" ht="15">
      <c r="A520" s="13">
        <v>519</v>
      </c>
    </row>
    <row r="521" spans="1:1" ht="15">
      <c r="A521" s="13">
        <v>520</v>
      </c>
    </row>
    <row r="522" spans="1:1" ht="15">
      <c r="A522" s="13">
        <v>521</v>
      </c>
    </row>
    <row r="523" spans="1:1" ht="15">
      <c r="A523" s="13">
        <v>522</v>
      </c>
    </row>
    <row r="524" spans="1:1" ht="15">
      <c r="A524" s="13">
        <v>523</v>
      </c>
    </row>
    <row r="525" spans="1:1" ht="15">
      <c r="A525" s="13">
        <v>524</v>
      </c>
    </row>
    <row r="526" spans="1:1" ht="15">
      <c r="A526" s="13">
        <v>525</v>
      </c>
    </row>
    <row r="527" spans="1:1" ht="15">
      <c r="A527" s="13">
        <v>526</v>
      </c>
    </row>
    <row r="528" spans="1:1" ht="15">
      <c r="A528" s="13">
        <v>527</v>
      </c>
    </row>
    <row r="529" spans="1:1" ht="15">
      <c r="A529" s="13">
        <v>528</v>
      </c>
    </row>
    <row r="530" spans="1:1" ht="15">
      <c r="A530" s="13">
        <v>529</v>
      </c>
    </row>
    <row r="531" spans="1:1" ht="15">
      <c r="A531" s="13">
        <v>530</v>
      </c>
    </row>
    <row r="532" spans="1:1" ht="15">
      <c r="A532" s="13">
        <v>531</v>
      </c>
    </row>
    <row r="533" spans="1:1" ht="15">
      <c r="A533" s="13">
        <v>532</v>
      </c>
    </row>
    <row r="534" spans="1:1" ht="15">
      <c r="A534" s="13">
        <v>533</v>
      </c>
    </row>
    <row r="535" spans="1:1" ht="15">
      <c r="A535" s="13">
        <v>534</v>
      </c>
    </row>
    <row r="536" spans="1:1" ht="15">
      <c r="A536" s="13">
        <v>535</v>
      </c>
    </row>
    <row r="537" spans="1:1" ht="15">
      <c r="A537" s="13">
        <v>536</v>
      </c>
    </row>
    <row r="538" spans="1:1" ht="15">
      <c r="A538" s="13">
        <v>537</v>
      </c>
    </row>
    <row r="539" spans="1:1" ht="15">
      <c r="A539" s="13">
        <v>538</v>
      </c>
    </row>
    <row r="540" spans="1:1" ht="15">
      <c r="A540" s="13">
        <v>539</v>
      </c>
    </row>
    <row r="541" spans="1:1" ht="15">
      <c r="A541" s="13">
        <v>540</v>
      </c>
    </row>
    <row r="542" spans="1:1" ht="15">
      <c r="A542" s="13">
        <v>541</v>
      </c>
    </row>
    <row r="543" spans="1:1" ht="15">
      <c r="A543" s="13">
        <v>542</v>
      </c>
    </row>
    <row r="544" spans="1:1" ht="15">
      <c r="A544" s="13">
        <v>543</v>
      </c>
    </row>
    <row r="545" spans="1:1" ht="15">
      <c r="A545" s="13">
        <v>544</v>
      </c>
    </row>
    <row r="546" spans="1:1" ht="15">
      <c r="A546" s="13">
        <v>545</v>
      </c>
    </row>
    <row r="547" spans="1:1" ht="15">
      <c r="A547" s="13">
        <v>546</v>
      </c>
    </row>
    <row r="548" spans="1:1" ht="15">
      <c r="A548" s="13">
        <v>547</v>
      </c>
    </row>
    <row r="549" spans="1:1" ht="15">
      <c r="A549" s="13">
        <v>548</v>
      </c>
    </row>
    <row r="550" spans="1:1" ht="15">
      <c r="A550" s="13">
        <v>549</v>
      </c>
    </row>
    <row r="551" spans="1:1" ht="15">
      <c r="A551" s="13">
        <v>550</v>
      </c>
    </row>
    <row r="552" spans="1:1" ht="15">
      <c r="A552" s="13">
        <v>551</v>
      </c>
    </row>
    <row r="553" spans="1:1" ht="15">
      <c r="A553" s="13">
        <v>552</v>
      </c>
    </row>
    <row r="554" spans="1:1" ht="15">
      <c r="A554" s="13">
        <v>553</v>
      </c>
    </row>
    <row r="555" spans="1:1" ht="15">
      <c r="A555" s="13">
        <v>554</v>
      </c>
    </row>
    <row r="556" spans="1:1" ht="15">
      <c r="A556" s="13">
        <v>555</v>
      </c>
    </row>
    <row r="557" spans="1:1" ht="15">
      <c r="A557" s="13">
        <v>556</v>
      </c>
    </row>
    <row r="558" spans="1:1" ht="15">
      <c r="A558" s="13">
        <v>557</v>
      </c>
    </row>
    <row r="559" spans="1:1" ht="15">
      <c r="A559" s="13">
        <v>558</v>
      </c>
    </row>
    <row r="560" spans="1:1" ht="15">
      <c r="A560" s="13">
        <v>559</v>
      </c>
    </row>
    <row r="561" spans="1:1" ht="15">
      <c r="A561" s="13">
        <v>560</v>
      </c>
    </row>
    <row r="562" spans="1:1" ht="15">
      <c r="A562" s="13">
        <v>561</v>
      </c>
    </row>
    <row r="563" spans="1:1" ht="15">
      <c r="A563" s="13">
        <v>562</v>
      </c>
    </row>
    <row r="564" spans="1:1" ht="15">
      <c r="A564" s="13">
        <v>563</v>
      </c>
    </row>
    <row r="565" spans="1:1" ht="15">
      <c r="A565" s="13">
        <v>564</v>
      </c>
    </row>
    <row r="566" spans="1:1" ht="15">
      <c r="A566" s="13">
        <v>565</v>
      </c>
    </row>
    <row r="567" spans="1:1" ht="15">
      <c r="A567" s="13">
        <v>566</v>
      </c>
    </row>
    <row r="568" spans="1:1" ht="15">
      <c r="A568" s="13">
        <v>567</v>
      </c>
    </row>
    <row r="569" spans="1:1" ht="15">
      <c r="A569" s="13">
        <v>568</v>
      </c>
    </row>
    <row r="570" spans="1:1" ht="15">
      <c r="A570" s="13">
        <v>569</v>
      </c>
    </row>
    <row r="571" spans="1:1" ht="15">
      <c r="A571" s="13">
        <v>570</v>
      </c>
    </row>
    <row r="572" spans="1:1" ht="15">
      <c r="A572" s="13">
        <v>571</v>
      </c>
    </row>
    <row r="573" spans="1:1" ht="15">
      <c r="A573" s="13">
        <v>572</v>
      </c>
    </row>
    <row r="574" spans="1:1" ht="15">
      <c r="A574" s="13">
        <v>573</v>
      </c>
    </row>
    <row r="575" spans="1:1" ht="15">
      <c r="A575" s="13">
        <v>574</v>
      </c>
    </row>
    <row r="576" spans="1:1" ht="15">
      <c r="A576" s="13">
        <v>575</v>
      </c>
    </row>
    <row r="577" spans="1:1" ht="15">
      <c r="A577" s="13">
        <v>576</v>
      </c>
    </row>
    <row r="578" spans="1:1" ht="15">
      <c r="A578" s="13">
        <v>577</v>
      </c>
    </row>
    <row r="579" spans="1:1" ht="15">
      <c r="A579" s="13">
        <v>578</v>
      </c>
    </row>
    <row r="580" spans="1:1" ht="15">
      <c r="A580" s="13">
        <v>579</v>
      </c>
    </row>
    <row r="581" spans="1:1" ht="15">
      <c r="A581" s="13">
        <v>580</v>
      </c>
    </row>
    <row r="582" spans="1:1" ht="15">
      <c r="A582" s="13">
        <v>581</v>
      </c>
    </row>
    <row r="583" spans="1:1" ht="15">
      <c r="A583" s="13">
        <v>582</v>
      </c>
    </row>
    <row r="584" spans="1:1" ht="15">
      <c r="A584" s="13">
        <v>583</v>
      </c>
    </row>
    <row r="585" spans="1:1" ht="15">
      <c r="A585" s="13">
        <v>584</v>
      </c>
    </row>
    <row r="586" spans="1:1" ht="15">
      <c r="A586" s="13">
        <v>585</v>
      </c>
    </row>
    <row r="587" spans="1:1" ht="15">
      <c r="A587" s="13">
        <v>586</v>
      </c>
    </row>
    <row r="588" spans="1:1" ht="15">
      <c r="A588" s="13">
        <v>587</v>
      </c>
    </row>
    <row r="589" spans="1:1" ht="15">
      <c r="A589" s="13">
        <v>588</v>
      </c>
    </row>
    <row r="590" spans="1:1" ht="15">
      <c r="A590" s="13">
        <v>589</v>
      </c>
    </row>
    <row r="591" spans="1:1" ht="15">
      <c r="A591" s="13">
        <v>590</v>
      </c>
    </row>
    <row r="592" spans="1:1" ht="15">
      <c r="A592" s="13">
        <v>591</v>
      </c>
    </row>
    <row r="593" spans="1:1" ht="15">
      <c r="A593" s="13">
        <v>592</v>
      </c>
    </row>
    <row r="594" spans="1:1" ht="15">
      <c r="A594" s="13">
        <v>593</v>
      </c>
    </row>
    <row r="595" spans="1:1" ht="15">
      <c r="A595" s="13">
        <v>594</v>
      </c>
    </row>
    <row r="596" spans="1:1" ht="15">
      <c r="A596" s="13">
        <v>595</v>
      </c>
    </row>
    <row r="597" spans="1:1" ht="15">
      <c r="A597" s="13">
        <v>596</v>
      </c>
    </row>
    <row r="598" spans="1:1" ht="15">
      <c r="A598" s="13">
        <v>597</v>
      </c>
    </row>
    <row r="599" spans="1:1" ht="15">
      <c r="A599" s="13">
        <v>598</v>
      </c>
    </row>
    <row r="600" spans="1:1" ht="15">
      <c r="A600" s="13">
        <v>599</v>
      </c>
    </row>
    <row r="601" spans="1:1" ht="15">
      <c r="A601" s="13">
        <v>600</v>
      </c>
    </row>
    <row r="602" spans="1:1" ht="15">
      <c r="A602" s="13">
        <v>601</v>
      </c>
    </row>
    <row r="603" spans="1:1" ht="15">
      <c r="A603" s="13">
        <v>602</v>
      </c>
    </row>
    <row r="604" spans="1:1" ht="15">
      <c r="A604" s="13">
        <v>603</v>
      </c>
    </row>
    <row r="605" spans="1:1" ht="15">
      <c r="A605" s="13">
        <v>604</v>
      </c>
    </row>
    <row r="606" spans="1:1" ht="15">
      <c r="A606" s="13">
        <v>605</v>
      </c>
    </row>
    <row r="607" spans="1:1" ht="15">
      <c r="A607" s="13">
        <v>606</v>
      </c>
    </row>
    <row r="608" spans="1:1" ht="15">
      <c r="A608" s="13">
        <v>607</v>
      </c>
    </row>
    <row r="609" spans="1:1" ht="15">
      <c r="A609" s="13">
        <v>608</v>
      </c>
    </row>
    <row r="610" spans="1:1" ht="15">
      <c r="A610" s="13">
        <v>609</v>
      </c>
    </row>
    <row r="611" spans="1:1" ht="15">
      <c r="A611" s="13">
        <v>610</v>
      </c>
    </row>
    <row r="612" spans="1:1" ht="15">
      <c r="A612" s="13">
        <v>611</v>
      </c>
    </row>
    <row r="613" spans="1:1" ht="15">
      <c r="A613" s="13">
        <v>612</v>
      </c>
    </row>
    <row r="614" spans="1:1" ht="15">
      <c r="A614" s="13">
        <v>613</v>
      </c>
    </row>
    <row r="615" spans="1:1" ht="15">
      <c r="A615" s="13">
        <v>614</v>
      </c>
    </row>
    <row r="616" spans="1:1" ht="15">
      <c r="A616" s="13">
        <v>615</v>
      </c>
    </row>
    <row r="617" spans="1:1" ht="15">
      <c r="A617" s="13">
        <v>616</v>
      </c>
    </row>
    <row r="618" spans="1:1" ht="15">
      <c r="A618" s="13">
        <v>617</v>
      </c>
    </row>
    <row r="619" spans="1:1" ht="15">
      <c r="A619" s="13">
        <v>618</v>
      </c>
    </row>
    <row r="620" spans="1:1" ht="15">
      <c r="A620" s="13">
        <v>619</v>
      </c>
    </row>
    <row r="621" spans="1:1" ht="15">
      <c r="A621" s="13">
        <v>620</v>
      </c>
    </row>
    <row r="622" spans="1:1" ht="15">
      <c r="A622" s="13">
        <v>621</v>
      </c>
    </row>
    <row r="623" spans="1:1" ht="15">
      <c r="A623" s="13">
        <v>622</v>
      </c>
    </row>
    <row r="624" spans="1:1" ht="15">
      <c r="A624" s="13">
        <v>623</v>
      </c>
    </row>
    <row r="625" spans="1:1" ht="15">
      <c r="A625" s="13">
        <v>624</v>
      </c>
    </row>
    <row r="626" spans="1:1" ht="15">
      <c r="A626" s="13">
        <v>625</v>
      </c>
    </row>
    <row r="627" spans="1:1" ht="15">
      <c r="A627" s="13">
        <v>626</v>
      </c>
    </row>
    <row r="628" spans="1:1" ht="15">
      <c r="A628" s="13">
        <v>627</v>
      </c>
    </row>
    <row r="629" spans="1:1" ht="15">
      <c r="A629" s="13">
        <v>628</v>
      </c>
    </row>
    <row r="630" spans="1:1" ht="15">
      <c r="A630" s="13">
        <v>629</v>
      </c>
    </row>
    <row r="631" spans="1:1" ht="15">
      <c r="A631" s="13">
        <v>630</v>
      </c>
    </row>
    <row r="632" spans="1:1" ht="15">
      <c r="A632" s="13">
        <v>631</v>
      </c>
    </row>
    <row r="633" spans="1:1" ht="15">
      <c r="A633" s="13">
        <v>632</v>
      </c>
    </row>
    <row r="634" spans="1:1" ht="15">
      <c r="A634" s="13">
        <v>633</v>
      </c>
    </row>
    <row r="635" spans="1:1" ht="15">
      <c r="A635" s="13">
        <v>634</v>
      </c>
    </row>
    <row r="636" spans="1:1" ht="15">
      <c r="A636" s="13">
        <v>635</v>
      </c>
    </row>
    <row r="637" spans="1:1" ht="15">
      <c r="A637" s="13">
        <v>636</v>
      </c>
    </row>
    <row r="638" spans="1:1" ht="15">
      <c r="A638" s="13">
        <v>637</v>
      </c>
    </row>
    <row r="639" spans="1:1" ht="15">
      <c r="A639" s="13">
        <v>638</v>
      </c>
    </row>
    <row r="640" spans="1:1" ht="15">
      <c r="A640" s="13">
        <v>639</v>
      </c>
    </row>
    <row r="641" spans="1:1" ht="15">
      <c r="A641" s="13">
        <v>640</v>
      </c>
    </row>
    <row r="642" spans="1:1" ht="15">
      <c r="A642" s="13">
        <v>641</v>
      </c>
    </row>
    <row r="643" spans="1:1" ht="15">
      <c r="A643" s="13">
        <v>642</v>
      </c>
    </row>
    <row r="644" spans="1:1" ht="15">
      <c r="A644" s="13">
        <v>643</v>
      </c>
    </row>
    <row r="645" spans="1:1" ht="15">
      <c r="A645" s="13">
        <v>644</v>
      </c>
    </row>
    <row r="646" spans="1:1" ht="15">
      <c r="A646" s="13">
        <v>645</v>
      </c>
    </row>
    <row r="647" spans="1:1" ht="15">
      <c r="A647" s="13">
        <v>646</v>
      </c>
    </row>
    <row r="648" spans="1:1" ht="15">
      <c r="A648" s="13">
        <v>647</v>
      </c>
    </row>
    <row r="649" spans="1:1" ht="15">
      <c r="A649" s="13">
        <v>648</v>
      </c>
    </row>
    <row r="650" spans="1:1" ht="15">
      <c r="A650" s="13">
        <v>649</v>
      </c>
    </row>
    <row r="651" spans="1:1" ht="15">
      <c r="A651" s="13">
        <v>650</v>
      </c>
    </row>
    <row r="652" spans="1:1" ht="15">
      <c r="A652" s="13">
        <v>651</v>
      </c>
    </row>
    <row r="653" spans="1:1" ht="15">
      <c r="A653" s="13">
        <v>652</v>
      </c>
    </row>
    <row r="654" spans="1:1" ht="15">
      <c r="A654" s="13">
        <v>653</v>
      </c>
    </row>
    <row r="655" spans="1:1" ht="15">
      <c r="A655" s="13">
        <v>654</v>
      </c>
    </row>
    <row r="656" spans="1:1" ht="15">
      <c r="A656" s="13">
        <v>655</v>
      </c>
    </row>
    <row r="657" spans="1:1" ht="15">
      <c r="A657" s="13">
        <v>656</v>
      </c>
    </row>
    <row r="658" spans="1:1" ht="15">
      <c r="A658" s="13">
        <v>657</v>
      </c>
    </row>
    <row r="659" spans="1:1" ht="15">
      <c r="A659" s="13">
        <v>658</v>
      </c>
    </row>
    <row r="660" spans="1:1" ht="15">
      <c r="A660" s="13">
        <v>659</v>
      </c>
    </row>
    <row r="661" spans="1:1" ht="15">
      <c r="A661" s="13">
        <v>660</v>
      </c>
    </row>
    <row r="662" spans="1:1" ht="15">
      <c r="A662" s="13">
        <v>661</v>
      </c>
    </row>
    <row r="663" spans="1:1" ht="15">
      <c r="A663" s="13">
        <v>662</v>
      </c>
    </row>
    <row r="664" spans="1:1" ht="15">
      <c r="A664" s="13">
        <v>663</v>
      </c>
    </row>
    <row r="665" spans="1:1" ht="15">
      <c r="A665" s="13">
        <v>664</v>
      </c>
    </row>
    <row r="666" spans="1:1" ht="15">
      <c r="A666" s="13">
        <v>665</v>
      </c>
    </row>
    <row r="667" spans="1:1" ht="15">
      <c r="A667" s="13">
        <v>666</v>
      </c>
    </row>
    <row r="668" spans="1:1" ht="15">
      <c r="A668" s="13">
        <v>667</v>
      </c>
    </row>
    <row r="669" spans="1:1" ht="15">
      <c r="A669" s="13">
        <v>668</v>
      </c>
    </row>
    <row r="670" spans="1:1" ht="15">
      <c r="A670" s="13">
        <v>669</v>
      </c>
    </row>
    <row r="671" spans="1:1" ht="15">
      <c r="A671" s="13">
        <v>670</v>
      </c>
    </row>
    <row r="672" spans="1:1" ht="15">
      <c r="A672" s="13">
        <v>671</v>
      </c>
    </row>
    <row r="673" spans="1:1" ht="15">
      <c r="A673" s="13">
        <v>672</v>
      </c>
    </row>
    <row r="674" spans="1:1" ht="15">
      <c r="A674" s="13">
        <v>673</v>
      </c>
    </row>
    <row r="675" spans="1:1" ht="15">
      <c r="A675" s="13">
        <v>674</v>
      </c>
    </row>
    <row r="676" spans="1:1" ht="15">
      <c r="A676" s="13">
        <v>675</v>
      </c>
    </row>
    <row r="677" spans="1:1" ht="15">
      <c r="A677" s="13">
        <v>676</v>
      </c>
    </row>
    <row r="678" spans="1:1" ht="15">
      <c r="A678" s="13">
        <v>677</v>
      </c>
    </row>
    <row r="679" spans="1:1" ht="15">
      <c r="A679" s="13">
        <v>678</v>
      </c>
    </row>
    <row r="680" spans="1:1" ht="15">
      <c r="A680" s="13">
        <v>679</v>
      </c>
    </row>
    <row r="681" spans="1:1" ht="15">
      <c r="A681" s="13">
        <v>680</v>
      </c>
    </row>
    <row r="682" spans="1:1" ht="15">
      <c r="A682" s="13">
        <v>681</v>
      </c>
    </row>
    <row r="683" spans="1:1" ht="15">
      <c r="A683" s="13">
        <v>682</v>
      </c>
    </row>
    <row r="684" spans="1:1" ht="15">
      <c r="A684" s="13">
        <v>683</v>
      </c>
    </row>
    <row r="685" spans="1:1" ht="15">
      <c r="A685" s="13">
        <v>684</v>
      </c>
    </row>
    <row r="686" spans="1:1" ht="15">
      <c r="A686" s="13">
        <v>685</v>
      </c>
    </row>
    <row r="687" spans="1:1" ht="15">
      <c r="A687" s="13">
        <v>686</v>
      </c>
    </row>
    <row r="688" spans="1:1" ht="15">
      <c r="A688" s="13">
        <v>687</v>
      </c>
    </row>
    <row r="689" spans="1:1" ht="15">
      <c r="A689" s="13">
        <v>688</v>
      </c>
    </row>
    <row r="690" spans="1:1" ht="15">
      <c r="A690" s="13">
        <v>689</v>
      </c>
    </row>
    <row r="691" spans="1:1" ht="15">
      <c r="A691" s="13">
        <v>690</v>
      </c>
    </row>
    <row r="692" spans="1:1" ht="15">
      <c r="A692" s="13">
        <v>691</v>
      </c>
    </row>
    <row r="693" spans="1:1" ht="15">
      <c r="A693" s="13">
        <v>692</v>
      </c>
    </row>
    <row r="694" spans="1:1" ht="15">
      <c r="A694" s="13">
        <v>693</v>
      </c>
    </row>
    <row r="695" spans="1:1" ht="15">
      <c r="A695" s="13">
        <v>694</v>
      </c>
    </row>
    <row r="696" spans="1:1" ht="15">
      <c r="A696" s="13">
        <v>695</v>
      </c>
    </row>
    <row r="697" spans="1:1" ht="15">
      <c r="A697" s="13">
        <v>696</v>
      </c>
    </row>
    <row r="698" spans="1:1" ht="15">
      <c r="A698" s="13">
        <v>697</v>
      </c>
    </row>
    <row r="699" spans="1:1" ht="15">
      <c r="A699" s="13">
        <v>698</v>
      </c>
    </row>
    <row r="700" spans="1:1" ht="15">
      <c r="A700" s="13">
        <v>699</v>
      </c>
    </row>
    <row r="701" spans="1:1" ht="15">
      <c r="A701" s="13">
        <v>700</v>
      </c>
    </row>
    <row r="702" spans="1:1" ht="15">
      <c r="A702" s="13">
        <v>750</v>
      </c>
    </row>
    <row r="703" spans="1:1" ht="15">
      <c r="A703" s="13">
        <v>800</v>
      </c>
    </row>
    <row r="704" spans="1:1" ht="15">
      <c r="A704" s="13">
        <v>850</v>
      </c>
    </row>
    <row r="705" spans="1:1" ht="15">
      <c r="A705" s="13">
        <v>900</v>
      </c>
    </row>
    <row r="706" spans="1:1" ht="15">
      <c r="A706" s="13">
        <v>950</v>
      </c>
    </row>
    <row r="707" spans="1:1" ht="15">
      <c r="A707" s="13">
        <v>1000</v>
      </c>
    </row>
    <row r="708" spans="1:1" ht="15">
      <c r="A708" s="13">
        <v>1050</v>
      </c>
    </row>
    <row r="709" spans="1:1" ht="15">
      <c r="A709" s="13">
        <v>1100</v>
      </c>
    </row>
    <row r="710" spans="1:1" ht="15">
      <c r="A710" s="13">
        <v>1150</v>
      </c>
    </row>
    <row r="711" spans="1:1" ht="15">
      <c r="A711" s="13">
        <v>1200</v>
      </c>
    </row>
    <row r="712" spans="1:1" ht="15">
      <c r="A712" s="13">
        <v>1250</v>
      </c>
    </row>
    <row r="713" spans="1:1" ht="15">
      <c r="A713" s="13">
        <v>1300</v>
      </c>
    </row>
    <row r="714" spans="1:1" ht="15">
      <c r="A714" s="13">
        <v>1350</v>
      </c>
    </row>
    <row r="715" spans="1:1" ht="15">
      <c r="A715" s="13">
        <v>1400</v>
      </c>
    </row>
    <row r="716" spans="1:1" ht="15">
      <c r="A716" s="13">
        <v>1450</v>
      </c>
    </row>
    <row r="717" spans="1:1" ht="15">
      <c r="A717" s="13">
        <v>1500</v>
      </c>
    </row>
    <row r="718" spans="1:1" ht="15">
      <c r="A718" s="13">
        <v>1550</v>
      </c>
    </row>
    <row r="719" spans="1:1" ht="15">
      <c r="A719" s="13">
        <v>1600</v>
      </c>
    </row>
    <row r="720" spans="1:1" ht="15">
      <c r="A720" s="13">
        <v>1650</v>
      </c>
    </row>
    <row r="721" spans="1:1" ht="15">
      <c r="A721" s="13">
        <v>1700</v>
      </c>
    </row>
    <row r="722" spans="1:1" ht="15">
      <c r="A722" s="13">
        <v>1750</v>
      </c>
    </row>
    <row r="723" spans="1:1" ht="15">
      <c r="A723" s="13">
        <v>1800</v>
      </c>
    </row>
    <row r="724" spans="1:1" ht="15">
      <c r="A724" s="13">
        <v>1850</v>
      </c>
    </row>
    <row r="725" spans="1:1" ht="15">
      <c r="A725" s="13">
        <v>1900</v>
      </c>
    </row>
    <row r="726" spans="1:1" ht="15">
      <c r="A726" s="13">
        <v>1950</v>
      </c>
    </row>
    <row r="727" spans="1:1" ht="15">
      <c r="A727" s="13">
        <v>2000</v>
      </c>
    </row>
    <row r="728" spans="1:1" ht="15">
      <c r="A728" s="13">
        <v>2050</v>
      </c>
    </row>
    <row r="729" spans="1:1" ht="15">
      <c r="A729" s="13">
        <v>2100</v>
      </c>
    </row>
    <row r="730" spans="1:1" ht="15">
      <c r="A730" s="13">
        <v>2150</v>
      </c>
    </row>
    <row r="731" spans="1:1" ht="15">
      <c r="A731" s="13">
        <v>2200</v>
      </c>
    </row>
    <row r="732" spans="1:1" ht="15">
      <c r="A732" s="13">
        <v>2250</v>
      </c>
    </row>
    <row r="733" spans="1:1" ht="15">
      <c r="A733" s="13">
        <v>2300</v>
      </c>
    </row>
    <row r="734" spans="1:1" ht="15">
      <c r="A734" s="13">
        <v>2350</v>
      </c>
    </row>
    <row r="735" spans="1:1" ht="15">
      <c r="A735" s="13">
        <v>2400</v>
      </c>
    </row>
    <row r="736" spans="1:1" ht="15">
      <c r="A736" s="13">
        <v>2450</v>
      </c>
    </row>
    <row r="737" spans="1:1" ht="15">
      <c r="A737" s="13">
        <v>2500</v>
      </c>
    </row>
    <row r="738" spans="1:1" ht="15">
      <c r="A738" s="13">
        <v>2550</v>
      </c>
    </row>
    <row r="739" spans="1:1" ht="15">
      <c r="A739" s="13">
        <v>2600</v>
      </c>
    </row>
    <row r="740" spans="1:1" ht="15">
      <c r="A740" s="13">
        <v>2650</v>
      </c>
    </row>
    <row r="741" spans="1:1" ht="15">
      <c r="A741" s="13">
        <v>2700</v>
      </c>
    </row>
    <row r="742" spans="1:1" ht="15">
      <c r="A742" s="13">
        <v>2750</v>
      </c>
    </row>
    <row r="743" spans="1:1" ht="15">
      <c r="A743" s="13">
        <v>2800</v>
      </c>
    </row>
    <row r="744" spans="1:1" ht="15">
      <c r="A744" s="13">
        <v>2850</v>
      </c>
    </row>
    <row r="745" spans="1:1" ht="15">
      <c r="A745" s="13">
        <v>2900</v>
      </c>
    </row>
    <row r="746" spans="1:1" ht="15">
      <c r="A746" s="13">
        <v>2950</v>
      </c>
    </row>
    <row r="747" spans="1:1" ht="15">
      <c r="A747" s="13">
        <v>3000</v>
      </c>
    </row>
    <row r="748" spans="1:1" ht="15">
      <c r="A748" s="13">
        <v>3050</v>
      </c>
    </row>
    <row r="749" spans="1:1" ht="15">
      <c r="A749" s="13">
        <v>3100</v>
      </c>
    </row>
    <row r="750" spans="1:1" ht="15">
      <c r="A750" s="13">
        <v>3150</v>
      </c>
    </row>
    <row r="751" spans="1:1" ht="15">
      <c r="A751" s="13">
        <v>3200</v>
      </c>
    </row>
    <row r="752" spans="1:1" ht="15">
      <c r="A752" s="13">
        <v>3250</v>
      </c>
    </row>
    <row r="753" spans="1:1" ht="15">
      <c r="A753" s="13">
        <v>3300</v>
      </c>
    </row>
    <row r="754" spans="1:1" ht="15">
      <c r="A754" s="13">
        <v>3350</v>
      </c>
    </row>
    <row r="755" spans="1:1" ht="15">
      <c r="A755" s="13">
        <v>3400</v>
      </c>
    </row>
    <row r="756" spans="1:1" ht="15">
      <c r="A756" s="13">
        <v>3450</v>
      </c>
    </row>
    <row r="757" spans="1:1" ht="15">
      <c r="A757" s="13">
        <v>3500</v>
      </c>
    </row>
    <row r="758" spans="1:1" ht="15">
      <c r="A758" s="13">
        <v>3550</v>
      </c>
    </row>
    <row r="759" spans="1:1" ht="15">
      <c r="A759" s="13">
        <v>3600</v>
      </c>
    </row>
    <row r="760" spans="1:1" ht="15">
      <c r="A760" s="13">
        <v>3650</v>
      </c>
    </row>
    <row r="761" spans="1:1" ht="15">
      <c r="A761" s="13">
        <v>3700</v>
      </c>
    </row>
    <row r="762" spans="1:1" ht="15">
      <c r="A762" s="13">
        <v>3750</v>
      </c>
    </row>
    <row r="763" spans="1:1" ht="15">
      <c r="A763" s="13">
        <v>3800</v>
      </c>
    </row>
    <row r="764" spans="1:1" ht="15">
      <c r="A764" s="13">
        <v>3850</v>
      </c>
    </row>
    <row r="765" spans="1:1" ht="15">
      <c r="A765" s="13">
        <v>3900</v>
      </c>
    </row>
    <row r="766" spans="1:1" ht="15">
      <c r="A766" s="13">
        <v>3950</v>
      </c>
    </row>
    <row r="767" spans="1:1" ht="15">
      <c r="A767" s="13">
        <v>4000</v>
      </c>
    </row>
    <row r="768" spans="1:1" ht="15">
      <c r="A768" s="13">
        <v>4050</v>
      </c>
    </row>
    <row r="769" spans="1:1" ht="15">
      <c r="A769" s="13">
        <v>4100</v>
      </c>
    </row>
    <row r="770" spans="1:1" ht="15">
      <c r="A770" s="13">
        <v>4150</v>
      </c>
    </row>
    <row r="771" spans="1:1" ht="15">
      <c r="A771" s="13">
        <v>4200</v>
      </c>
    </row>
    <row r="772" spans="1:1" ht="15">
      <c r="A772" s="13">
        <v>4250</v>
      </c>
    </row>
    <row r="773" spans="1:1" ht="15">
      <c r="A773" s="13">
        <v>4300</v>
      </c>
    </row>
    <row r="774" spans="1:1" ht="15">
      <c r="A774" s="13">
        <v>4350</v>
      </c>
    </row>
    <row r="775" spans="1:1" ht="15">
      <c r="A775" s="13">
        <v>4400</v>
      </c>
    </row>
    <row r="776" spans="1:1" ht="15">
      <c r="A776" s="13">
        <v>4450</v>
      </c>
    </row>
    <row r="777" spans="1:1" ht="15">
      <c r="A777" s="13">
        <v>4500</v>
      </c>
    </row>
    <row r="778" spans="1:1" ht="15">
      <c r="A778" s="13">
        <v>4550</v>
      </c>
    </row>
    <row r="779" spans="1:1" ht="15">
      <c r="A779" s="13">
        <v>4600</v>
      </c>
    </row>
    <row r="780" spans="1:1" ht="15">
      <c r="A780" s="13">
        <v>4650</v>
      </c>
    </row>
    <row r="781" spans="1:1" ht="15">
      <c r="A781" s="13">
        <v>4700</v>
      </c>
    </row>
    <row r="782" spans="1:1" ht="15">
      <c r="A782" s="13">
        <v>4750</v>
      </c>
    </row>
    <row r="783" spans="1:1" ht="15">
      <c r="A783" s="13">
        <v>4800</v>
      </c>
    </row>
    <row r="784" spans="1:1" ht="15">
      <c r="A784" s="13">
        <v>4850</v>
      </c>
    </row>
    <row r="785" spans="1:1" ht="15">
      <c r="A785" s="13">
        <v>4900</v>
      </c>
    </row>
    <row r="786" spans="1:1" ht="15">
      <c r="A786" s="13">
        <v>4950</v>
      </c>
    </row>
    <row r="787" spans="1:1" ht="15">
      <c r="A787" s="13">
        <v>5000</v>
      </c>
    </row>
    <row r="788" spans="1:1" ht="15">
      <c r="A788" s="13">
        <v>5050</v>
      </c>
    </row>
    <row r="789" spans="1:1" ht="15">
      <c r="A789" s="13">
        <v>5100</v>
      </c>
    </row>
    <row r="790" spans="1:1" ht="15">
      <c r="A790" s="13">
        <v>5150</v>
      </c>
    </row>
    <row r="791" spans="1:1" ht="15">
      <c r="A791" s="13">
        <v>5200</v>
      </c>
    </row>
    <row r="792" spans="1:1" ht="15">
      <c r="A792" s="13">
        <v>5250</v>
      </c>
    </row>
    <row r="793" spans="1:1" ht="15">
      <c r="A793" s="13">
        <v>5300</v>
      </c>
    </row>
    <row r="794" spans="1:1" ht="15">
      <c r="A794" s="13">
        <v>5350</v>
      </c>
    </row>
    <row r="795" spans="1:1" ht="15">
      <c r="A795" s="13">
        <v>5400</v>
      </c>
    </row>
    <row r="796" spans="1:1" ht="15">
      <c r="A796" s="13">
        <v>5450</v>
      </c>
    </row>
    <row r="797" spans="1:1" ht="15">
      <c r="A797" s="13">
        <v>5500</v>
      </c>
    </row>
    <row r="798" spans="1:1" ht="15">
      <c r="A798" s="13"/>
    </row>
    <row r="799" spans="1:1" ht="15">
      <c r="A799" s="13"/>
    </row>
    <row r="800" spans="1:1" ht="15">
      <c r="A800" s="13"/>
    </row>
    <row r="801" spans="1:1" ht="15">
      <c r="A801" s="13"/>
    </row>
    <row r="802" spans="1:1" ht="15">
      <c r="A802" s="13"/>
    </row>
    <row r="803" spans="1:1" ht="15">
      <c r="A803" s="13"/>
    </row>
    <row r="804" spans="1:1" ht="15">
      <c r="A804" s="13"/>
    </row>
    <row r="805" spans="1:1" ht="15">
      <c r="A805" s="13"/>
    </row>
    <row r="806" spans="1:1" ht="15">
      <c r="A806" s="13"/>
    </row>
    <row r="807" spans="1:1" ht="15">
      <c r="A807" s="13"/>
    </row>
    <row r="808" spans="1:1" ht="15">
      <c r="A808" s="13"/>
    </row>
    <row r="809" spans="1:1" ht="15">
      <c r="A809" s="13"/>
    </row>
    <row r="810" spans="1:1" ht="15">
      <c r="A810" s="13"/>
    </row>
    <row r="811" spans="1:1" ht="15">
      <c r="A811" s="13"/>
    </row>
    <row r="812" spans="1:1" ht="15">
      <c r="A812" s="13"/>
    </row>
    <row r="813" spans="1:1" ht="15">
      <c r="A813" s="13"/>
    </row>
    <row r="814" spans="1:1" ht="15">
      <c r="A814" s="13"/>
    </row>
    <row r="815" spans="1:1" ht="15">
      <c r="A815" s="13"/>
    </row>
    <row r="816" spans="1:1" ht="15">
      <c r="A816" s="13"/>
    </row>
    <row r="817" spans="1:1" ht="15">
      <c r="A817" s="13"/>
    </row>
    <row r="818" spans="1:1" ht="15">
      <c r="A818" s="13"/>
    </row>
    <row r="819" spans="1:1" ht="15">
      <c r="A819" s="13"/>
    </row>
    <row r="820" spans="1:1" ht="15">
      <c r="A820" s="13"/>
    </row>
    <row r="821" spans="1:1" ht="15">
      <c r="A821" s="13"/>
    </row>
    <row r="822" spans="1:1" ht="15">
      <c r="A822" s="13"/>
    </row>
    <row r="823" spans="1:1" ht="15">
      <c r="A823" s="13"/>
    </row>
    <row r="824" spans="1:1" ht="15">
      <c r="A824" s="13"/>
    </row>
    <row r="825" spans="1:1" ht="15">
      <c r="A825" s="13"/>
    </row>
    <row r="826" spans="1:1" ht="15">
      <c r="A826" s="13"/>
    </row>
    <row r="827" spans="1:1" ht="15">
      <c r="A827" s="13"/>
    </row>
    <row r="828" spans="1:1" ht="15">
      <c r="A828" s="13"/>
    </row>
    <row r="829" spans="1:1" ht="15">
      <c r="A829" s="13"/>
    </row>
    <row r="830" spans="1:1" ht="15">
      <c r="A830" s="13"/>
    </row>
    <row r="831" spans="1:1" ht="15">
      <c r="A831" s="13"/>
    </row>
    <row r="832" spans="1:1" ht="15">
      <c r="A832" s="13"/>
    </row>
    <row r="833" spans="1:1" ht="15">
      <c r="A833" s="13"/>
    </row>
    <row r="834" spans="1:1" ht="15">
      <c r="A834" s="13"/>
    </row>
    <row r="835" spans="1:1" ht="15">
      <c r="A835" s="13"/>
    </row>
    <row r="836" spans="1:1" ht="15">
      <c r="A836" s="13"/>
    </row>
    <row r="837" spans="1:1" ht="15">
      <c r="A837" s="13"/>
    </row>
    <row r="838" spans="1:1" ht="15">
      <c r="A838" s="13"/>
    </row>
    <row r="839" spans="1:1" ht="15">
      <c r="A839" s="13"/>
    </row>
    <row r="840" spans="1:1" ht="15">
      <c r="A840" s="13"/>
    </row>
    <row r="841" spans="1:1" ht="15">
      <c r="A841" s="13"/>
    </row>
    <row r="842" spans="1:1" ht="15">
      <c r="A842" s="13"/>
    </row>
    <row r="843" spans="1:1" ht="15">
      <c r="A843" s="13"/>
    </row>
    <row r="844" spans="1:1" ht="15">
      <c r="A844" s="13"/>
    </row>
    <row r="845" spans="1:1" ht="15">
      <c r="A845" s="13"/>
    </row>
    <row r="846" spans="1:1" ht="15">
      <c r="A846" s="13"/>
    </row>
    <row r="847" spans="1:1" ht="15">
      <c r="A847" s="13"/>
    </row>
    <row r="848" spans="1:1" ht="15">
      <c r="A848" s="13"/>
    </row>
    <row r="849" spans="1:1" ht="15">
      <c r="A849" s="13"/>
    </row>
    <row r="850" spans="1:1" ht="15">
      <c r="A850" s="13"/>
    </row>
    <row r="851" spans="1:1" ht="15">
      <c r="A851" s="13"/>
    </row>
    <row r="852" spans="1:1" ht="15">
      <c r="A852" s="13"/>
    </row>
    <row r="853" spans="1:1" ht="15">
      <c r="A853" s="13"/>
    </row>
    <row r="854" spans="1:1" ht="15">
      <c r="A854" s="13"/>
    </row>
    <row r="855" spans="1:1" ht="15">
      <c r="A855" s="13"/>
    </row>
    <row r="856" spans="1:1" ht="15">
      <c r="A856" s="13"/>
    </row>
    <row r="857" spans="1:1" ht="15">
      <c r="A857" s="13"/>
    </row>
    <row r="858" spans="1:1" ht="15">
      <c r="A858" s="13"/>
    </row>
    <row r="859" spans="1:1" ht="15">
      <c r="A859" s="13"/>
    </row>
    <row r="860" spans="1:1" ht="15">
      <c r="A860" s="13"/>
    </row>
    <row r="861" spans="1:1" ht="15">
      <c r="A861" s="13"/>
    </row>
    <row r="862" spans="1:1" ht="15">
      <c r="A862" s="13"/>
    </row>
    <row r="863" spans="1:1" ht="15">
      <c r="A863" s="13"/>
    </row>
    <row r="864" spans="1:1" ht="15">
      <c r="A864" s="13"/>
    </row>
    <row r="865" spans="1:1" ht="15">
      <c r="A865" s="13"/>
    </row>
    <row r="866" spans="1:1" ht="15">
      <c r="A866" s="13"/>
    </row>
    <row r="867" spans="1:1" ht="15">
      <c r="A867" s="13"/>
    </row>
    <row r="868" spans="1:1" ht="15">
      <c r="A868" s="13"/>
    </row>
    <row r="869" spans="1:1" ht="15">
      <c r="A869" s="13"/>
    </row>
    <row r="870" spans="1:1" ht="15">
      <c r="A870" s="13"/>
    </row>
    <row r="871" spans="1:1" ht="15">
      <c r="A871" s="13"/>
    </row>
    <row r="872" spans="1:1" ht="15">
      <c r="A872" s="13"/>
    </row>
    <row r="873" spans="1:1" ht="15">
      <c r="A873" s="13"/>
    </row>
    <row r="874" spans="1:1" ht="15">
      <c r="A874" s="13"/>
    </row>
    <row r="875" spans="1:1" ht="15">
      <c r="A875" s="13"/>
    </row>
    <row r="876" spans="1:1" ht="15">
      <c r="A876" s="13"/>
    </row>
    <row r="877" spans="1:1" ht="15">
      <c r="A877" s="13"/>
    </row>
    <row r="878" spans="1:1" ht="15">
      <c r="A878" s="13"/>
    </row>
    <row r="879" spans="1:1" ht="15">
      <c r="A879" s="13"/>
    </row>
    <row r="880" spans="1:1" ht="15">
      <c r="A880" s="13"/>
    </row>
    <row r="881" spans="1:1" ht="15">
      <c r="A881" s="13"/>
    </row>
    <row r="882" spans="1:1" ht="15">
      <c r="A882" s="13"/>
    </row>
    <row r="883" spans="1:1" ht="15">
      <c r="A883" s="13"/>
    </row>
    <row r="884" spans="1:1" ht="15">
      <c r="A884" s="13"/>
    </row>
    <row r="885" spans="1:1" ht="15">
      <c r="A885" s="13"/>
    </row>
    <row r="886" spans="1:1" ht="15">
      <c r="A886" s="13"/>
    </row>
    <row r="887" spans="1:1" ht="15">
      <c r="A887" s="13"/>
    </row>
    <row r="888" spans="1:1" ht="15">
      <c r="A888" s="13"/>
    </row>
    <row r="889" spans="1:1" ht="15">
      <c r="A889" s="13"/>
    </row>
    <row r="890" spans="1:1" ht="15">
      <c r="A890" s="13"/>
    </row>
    <row r="891" spans="1:1" ht="15">
      <c r="A891" s="13"/>
    </row>
    <row r="892" spans="1:1" ht="15">
      <c r="A892" s="13"/>
    </row>
    <row r="893" spans="1:1" ht="15">
      <c r="A893" s="13"/>
    </row>
    <row r="894" spans="1:1" ht="15">
      <c r="A894" s="13"/>
    </row>
    <row r="895" spans="1:1" ht="15">
      <c r="A895" s="13"/>
    </row>
    <row r="896" spans="1:1" ht="15">
      <c r="A896" s="13"/>
    </row>
    <row r="897" spans="1:1" ht="15">
      <c r="A897" s="13"/>
    </row>
    <row r="898" spans="1:1" ht="15">
      <c r="A898" s="13"/>
    </row>
    <row r="899" spans="1:1" ht="15">
      <c r="A899" s="13"/>
    </row>
    <row r="900" spans="1:1" ht="15">
      <c r="A900" s="13"/>
    </row>
    <row r="901" spans="1:1" ht="15">
      <c r="A901" s="13"/>
    </row>
    <row r="902" spans="1:1" ht="15">
      <c r="A902" s="13"/>
    </row>
    <row r="903" spans="1:1" ht="15">
      <c r="A903" s="13"/>
    </row>
    <row r="904" spans="1:1" ht="15">
      <c r="A904" s="13"/>
    </row>
    <row r="905" spans="1:1" ht="15">
      <c r="A905" s="13"/>
    </row>
    <row r="906" spans="1:1" ht="15">
      <c r="A906" s="13"/>
    </row>
    <row r="907" spans="1:1" ht="15">
      <c r="A907" s="13"/>
    </row>
    <row r="908" spans="1:1" ht="15">
      <c r="A908" s="13"/>
    </row>
    <row r="909" spans="1:1" ht="15">
      <c r="A909" s="13"/>
    </row>
    <row r="910" spans="1:1" ht="15">
      <c r="A910" s="13"/>
    </row>
    <row r="911" spans="1:1" ht="15">
      <c r="A911" s="13"/>
    </row>
    <row r="912" spans="1:1" ht="15">
      <c r="A912" s="13"/>
    </row>
    <row r="913" spans="1:1" ht="15">
      <c r="A913" s="13"/>
    </row>
    <row r="914" spans="1:1" ht="15">
      <c r="A914" s="13"/>
    </row>
    <row r="915" spans="1:1" ht="15">
      <c r="A915" s="13"/>
    </row>
    <row r="916" spans="1:1" ht="15">
      <c r="A916" s="13"/>
    </row>
    <row r="917" spans="1:1" ht="15">
      <c r="A917" s="13"/>
    </row>
    <row r="918" spans="1:1" ht="15">
      <c r="A918" s="13"/>
    </row>
    <row r="919" spans="1:1" ht="15">
      <c r="A919" s="13"/>
    </row>
    <row r="920" spans="1:1" ht="15">
      <c r="A920" s="13"/>
    </row>
    <row r="921" spans="1:1" ht="15">
      <c r="A921" s="13"/>
    </row>
    <row r="922" spans="1:1" ht="15">
      <c r="A922" s="13"/>
    </row>
    <row r="923" spans="1:1" ht="15">
      <c r="A923" s="13"/>
    </row>
    <row r="924" spans="1:1" ht="15">
      <c r="A924" s="13"/>
    </row>
    <row r="925" spans="1:1" ht="15">
      <c r="A925" s="13"/>
    </row>
    <row r="926" spans="1:1" ht="15">
      <c r="A926" s="13"/>
    </row>
    <row r="927" spans="1:1" ht="15">
      <c r="A927" s="13"/>
    </row>
    <row r="928" spans="1:1" ht="15">
      <c r="A928" s="13"/>
    </row>
    <row r="929" spans="1:1" ht="15">
      <c r="A929" s="13"/>
    </row>
    <row r="930" spans="1:1" ht="15">
      <c r="A930" s="13"/>
    </row>
    <row r="931" spans="1:1" ht="15">
      <c r="A931" s="13"/>
    </row>
    <row r="932" spans="1:1" ht="15">
      <c r="A932" s="13"/>
    </row>
    <row r="933" spans="1:1" ht="15">
      <c r="A933" s="13"/>
    </row>
    <row r="934" spans="1:1" ht="15">
      <c r="A934" s="13"/>
    </row>
    <row r="935" spans="1:1" ht="15">
      <c r="A935" s="13"/>
    </row>
    <row r="936" spans="1:1" ht="15">
      <c r="A936" s="13"/>
    </row>
    <row r="937" spans="1:1" ht="15">
      <c r="A937" s="13"/>
    </row>
    <row r="938" spans="1:1" ht="15">
      <c r="A938" s="13"/>
    </row>
    <row r="939" spans="1:1" ht="15">
      <c r="A939" s="13"/>
    </row>
    <row r="940" spans="1:1" ht="15">
      <c r="A940" s="13"/>
    </row>
    <row r="941" spans="1:1" ht="15">
      <c r="A941" s="13"/>
    </row>
    <row r="942" spans="1:1" ht="15">
      <c r="A942" s="13"/>
    </row>
    <row r="943" spans="1:1" ht="15">
      <c r="A943" s="13"/>
    </row>
    <row r="944" spans="1:1" ht="15">
      <c r="A944" s="13"/>
    </row>
    <row r="945" spans="1:1" ht="15">
      <c r="A945" s="13"/>
    </row>
    <row r="946" spans="1:1" ht="15">
      <c r="A946" s="13"/>
    </row>
    <row r="947" spans="1:1" ht="15">
      <c r="A947" s="13"/>
    </row>
    <row r="948" spans="1:1" ht="15">
      <c r="A948" s="13"/>
    </row>
    <row r="949" spans="1:1" ht="15">
      <c r="A949" s="13"/>
    </row>
    <row r="950" spans="1:1" ht="15">
      <c r="A950" s="13"/>
    </row>
    <row r="951" spans="1:1" ht="15">
      <c r="A951" s="13"/>
    </row>
    <row r="952" spans="1:1" ht="15">
      <c r="A952" s="13"/>
    </row>
    <row r="953" spans="1:1" ht="15">
      <c r="A953" s="13"/>
    </row>
    <row r="954" spans="1:1" ht="15">
      <c r="A954" s="13"/>
    </row>
    <row r="955" spans="1:1" ht="15">
      <c r="A955" s="13"/>
    </row>
    <row r="956" spans="1:1" ht="15">
      <c r="A956" s="13"/>
    </row>
    <row r="957" spans="1:1" ht="15">
      <c r="A957" s="13"/>
    </row>
    <row r="958" spans="1:1" ht="15">
      <c r="A958" s="13"/>
    </row>
    <row r="959" spans="1:1" ht="15">
      <c r="A959" s="13"/>
    </row>
    <row r="960" spans="1:1" ht="15">
      <c r="A960" s="13"/>
    </row>
    <row r="961" spans="1:1" ht="15">
      <c r="A961" s="13"/>
    </row>
    <row r="962" spans="1:1" ht="15">
      <c r="A962" s="13"/>
    </row>
    <row r="963" spans="1:1" ht="15">
      <c r="A963" s="13"/>
    </row>
    <row r="964" spans="1:1" ht="15">
      <c r="A964" s="13"/>
    </row>
    <row r="965" spans="1:1" ht="15">
      <c r="A965" s="13"/>
    </row>
    <row r="966" spans="1:1" ht="15">
      <c r="A966" s="13"/>
    </row>
    <row r="967" spans="1:1" ht="15">
      <c r="A967" s="13"/>
    </row>
    <row r="968" spans="1:1" ht="15">
      <c r="A968" s="13"/>
    </row>
    <row r="969" spans="1:1" ht="15">
      <c r="A969" s="13"/>
    </row>
    <row r="970" spans="1:1" ht="15">
      <c r="A970" s="13"/>
    </row>
    <row r="971" spans="1:1" ht="15">
      <c r="A971" s="13"/>
    </row>
    <row r="972" spans="1:1" ht="15">
      <c r="A972" s="13"/>
    </row>
    <row r="973" spans="1:1" ht="15">
      <c r="A973" s="13"/>
    </row>
    <row r="974" spans="1:1" ht="15">
      <c r="A974" s="13"/>
    </row>
    <row r="975" spans="1:1" ht="15">
      <c r="A975" s="13"/>
    </row>
    <row r="976" spans="1:1" ht="15">
      <c r="A976" s="13"/>
    </row>
    <row r="977" spans="1:1" ht="15">
      <c r="A977" s="13"/>
    </row>
    <row r="978" spans="1:1" ht="15">
      <c r="A978" s="13"/>
    </row>
    <row r="979" spans="1:1" ht="15">
      <c r="A979" s="13"/>
    </row>
    <row r="980" spans="1:1" ht="15">
      <c r="A980" s="13"/>
    </row>
    <row r="981" spans="1:1" ht="15">
      <c r="A981" s="13"/>
    </row>
    <row r="982" spans="1:1" ht="15">
      <c r="A982" s="13"/>
    </row>
    <row r="983" spans="1:1" ht="15">
      <c r="A983" s="13"/>
    </row>
    <row r="984" spans="1:1" ht="15">
      <c r="A984" s="13"/>
    </row>
    <row r="985" spans="1:1" ht="15">
      <c r="A985" s="13"/>
    </row>
    <row r="986" spans="1:1" ht="15">
      <c r="A986" s="13"/>
    </row>
    <row r="987" spans="1:1" ht="15">
      <c r="A987" s="13"/>
    </row>
    <row r="988" spans="1:1" ht="15">
      <c r="A988" s="13"/>
    </row>
    <row r="989" spans="1:1" ht="15">
      <c r="A989" s="13"/>
    </row>
    <row r="990" spans="1:1" ht="15">
      <c r="A990" s="13"/>
    </row>
    <row r="991" spans="1:1" ht="15">
      <c r="A991" s="13"/>
    </row>
    <row r="992" spans="1:1" ht="15">
      <c r="A992" s="13"/>
    </row>
    <row r="993" spans="1:1" ht="15">
      <c r="A993" s="13"/>
    </row>
    <row r="994" spans="1:1" ht="15">
      <c r="A994" s="13"/>
    </row>
    <row r="995" spans="1:1" ht="15">
      <c r="A995" s="13"/>
    </row>
    <row r="996" spans="1:1" ht="15">
      <c r="A996" s="13"/>
    </row>
    <row r="997" spans="1:1" ht="15">
      <c r="A997" s="13"/>
    </row>
    <row r="998" spans="1:1" ht="15">
      <c r="A998" s="13"/>
    </row>
    <row r="999" spans="1:1" ht="15">
      <c r="A999" s="13"/>
    </row>
    <row r="1000" spans="1:1" ht="15">
      <c r="A1000" s="13"/>
    </row>
    <row r="1001" spans="1:1" ht="15">
      <c r="A1001" s="13"/>
    </row>
    <row r="1002" spans="1:1" ht="15">
      <c r="A1002" s="13"/>
    </row>
    <row r="1003" spans="1:1" ht="15">
      <c r="A1003" s="13"/>
    </row>
    <row r="1004" spans="1:1" ht="15">
      <c r="A1004" s="13"/>
    </row>
    <row r="1005" spans="1:1" ht="15">
      <c r="A1005" s="13"/>
    </row>
    <row r="1006" spans="1:1" ht="15">
      <c r="A1006" s="13"/>
    </row>
    <row r="1007" spans="1:1" ht="15">
      <c r="A1007" s="13"/>
    </row>
    <row r="1008" spans="1:1" ht="15">
      <c r="A1008" s="13"/>
    </row>
    <row r="1009" spans="1:1" ht="15">
      <c r="A1009" s="13"/>
    </row>
    <row r="1010" spans="1:1" ht="15">
      <c r="A1010" s="13"/>
    </row>
    <row r="1011" spans="1:1" ht="15">
      <c r="A1011" s="13"/>
    </row>
    <row r="1012" spans="1:1" ht="15">
      <c r="A1012" s="13"/>
    </row>
    <row r="1013" spans="1:1" ht="15">
      <c r="A1013" s="13"/>
    </row>
    <row r="1014" spans="1:1" ht="15">
      <c r="A1014" s="13"/>
    </row>
    <row r="1015" spans="1:1" ht="15">
      <c r="A1015" s="13"/>
    </row>
    <row r="1016" spans="1:1" ht="15">
      <c r="A1016" s="13"/>
    </row>
    <row r="1017" spans="1:1" ht="15">
      <c r="A1017" s="13"/>
    </row>
    <row r="1018" spans="1:1" ht="15">
      <c r="A1018" s="13"/>
    </row>
    <row r="1019" spans="1:1" ht="15">
      <c r="A1019" s="13"/>
    </row>
    <row r="1020" spans="1:1" ht="15">
      <c r="A1020" s="13"/>
    </row>
    <row r="1021" spans="1:1" ht="15">
      <c r="A1021" s="13"/>
    </row>
    <row r="1022" spans="1:1" ht="15">
      <c r="A1022" s="13"/>
    </row>
    <row r="1023" spans="1:1" ht="15">
      <c r="A1023" s="13"/>
    </row>
    <row r="1024" spans="1:1" ht="15">
      <c r="A1024" s="13"/>
    </row>
    <row r="1025" spans="1:1" ht="15">
      <c r="A1025" s="13"/>
    </row>
    <row r="1026" spans="1:1" ht="15">
      <c r="A1026" s="13"/>
    </row>
    <row r="1027" spans="1:1" ht="15">
      <c r="A1027" s="13"/>
    </row>
    <row r="1028" spans="1:1" ht="15">
      <c r="A1028" s="13"/>
    </row>
    <row r="1029" spans="1:1" ht="15">
      <c r="A1029" s="13"/>
    </row>
    <row r="1030" spans="1:1" ht="15">
      <c r="A1030" s="13"/>
    </row>
    <row r="1031" spans="1:1" ht="15">
      <c r="A1031" s="13"/>
    </row>
    <row r="1032" spans="1:1" ht="15">
      <c r="A1032" s="13"/>
    </row>
    <row r="1033" spans="1:1" ht="15">
      <c r="A1033" s="13"/>
    </row>
    <row r="1034" spans="1:1" ht="15">
      <c r="A1034" s="13"/>
    </row>
    <row r="1035" spans="1:1" ht="15">
      <c r="A1035" s="13"/>
    </row>
    <row r="1036" spans="1:1" ht="15">
      <c r="A1036" s="13"/>
    </row>
    <row r="1037" spans="1:1" ht="15">
      <c r="A1037" s="13"/>
    </row>
    <row r="1038" spans="1:1" ht="15">
      <c r="A1038" s="13"/>
    </row>
    <row r="1039" spans="1:1" ht="15">
      <c r="A1039" s="13"/>
    </row>
    <row r="1040" spans="1:1" ht="15">
      <c r="A1040" s="13"/>
    </row>
    <row r="1041" spans="1:1" ht="15">
      <c r="A1041" s="13"/>
    </row>
    <row r="1042" spans="1:1" ht="15">
      <c r="A1042" s="13"/>
    </row>
    <row r="1043" spans="1:1" ht="15">
      <c r="A1043" s="13"/>
    </row>
    <row r="1044" spans="1:1" ht="15">
      <c r="A1044" s="13"/>
    </row>
    <row r="1045" spans="1:1" ht="15">
      <c r="A1045" s="13"/>
    </row>
    <row r="1046" spans="1:1" ht="15">
      <c r="A1046" s="13"/>
    </row>
    <row r="1047" spans="1:1" ht="15">
      <c r="A1047" s="13"/>
    </row>
    <row r="1048" spans="1:1" ht="15">
      <c r="A1048" s="13"/>
    </row>
    <row r="1049" spans="1:1" ht="15">
      <c r="A1049" s="13"/>
    </row>
    <row r="1050" spans="1:1" ht="15">
      <c r="A1050" s="13"/>
    </row>
    <row r="1051" spans="1:1" ht="15">
      <c r="A1051" s="13"/>
    </row>
    <row r="1052" spans="1:1" ht="15">
      <c r="A1052" s="13"/>
    </row>
    <row r="1053" spans="1:1" ht="15">
      <c r="A1053" s="13"/>
    </row>
    <row r="1054" spans="1:1" ht="15">
      <c r="A1054" s="13"/>
    </row>
    <row r="1055" spans="1:1" ht="15">
      <c r="A1055" s="13"/>
    </row>
    <row r="1056" spans="1:1" ht="15">
      <c r="A1056" s="13"/>
    </row>
    <row r="1057" spans="1:1" ht="15">
      <c r="A1057" s="13"/>
    </row>
    <row r="1058" spans="1:1" ht="15">
      <c r="A1058" s="13"/>
    </row>
    <row r="1059" spans="1:1" ht="15">
      <c r="A1059" s="13"/>
    </row>
    <row r="1060" spans="1:1" ht="15">
      <c r="A1060" s="13"/>
    </row>
    <row r="1061" spans="1:1" ht="15">
      <c r="A1061" s="13"/>
    </row>
    <row r="1062" spans="1:1" ht="15">
      <c r="A1062" s="13"/>
    </row>
    <row r="1063" spans="1:1" ht="15">
      <c r="A1063" s="13"/>
    </row>
    <row r="1064" spans="1:1" ht="15">
      <c r="A1064" s="13"/>
    </row>
    <row r="1065" spans="1:1" ht="15">
      <c r="A1065" s="13"/>
    </row>
    <row r="1066" spans="1:1" ht="15">
      <c r="A1066" s="13"/>
    </row>
    <row r="1067" spans="1:1" ht="15">
      <c r="A1067" s="13"/>
    </row>
    <row r="1068" spans="1:1" ht="15">
      <c r="A1068" s="13"/>
    </row>
    <row r="1069" spans="1:1" ht="15">
      <c r="A1069" s="13"/>
    </row>
    <row r="1070" spans="1:1" ht="15">
      <c r="A1070" s="13"/>
    </row>
    <row r="1071" spans="1:1" ht="15">
      <c r="A1071" s="13"/>
    </row>
    <row r="1072" spans="1:1" ht="15">
      <c r="A1072" s="13"/>
    </row>
    <row r="1073" spans="1:1" ht="15">
      <c r="A1073" s="13"/>
    </row>
    <row r="1074" spans="1:1" ht="15">
      <c r="A1074" s="13"/>
    </row>
    <row r="1075" spans="1:1" ht="15">
      <c r="A1075" s="13"/>
    </row>
    <row r="1076" spans="1:1" ht="15">
      <c r="A1076" s="13"/>
    </row>
    <row r="1077" spans="1:1" ht="15">
      <c r="A1077" s="13"/>
    </row>
    <row r="1078" spans="1:1" ht="15">
      <c r="A1078" s="13"/>
    </row>
    <row r="1079" spans="1:1" ht="15">
      <c r="A1079" s="13"/>
    </row>
    <row r="1080" spans="1:1" ht="15">
      <c r="A1080" s="13"/>
    </row>
    <row r="1081" spans="1:1" ht="15">
      <c r="A1081" s="13"/>
    </row>
    <row r="1082" spans="1:1" ht="15">
      <c r="A1082" s="13"/>
    </row>
    <row r="1083" spans="1:1" ht="15">
      <c r="A1083" s="13"/>
    </row>
    <row r="1084" spans="1:1" ht="15">
      <c r="A1084" s="13"/>
    </row>
    <row r="1085" spans="1:1" ht="15">
      <c r="A1085" s="13"/>
    </row>
    <row r="1086" spans="1:1" ht="15">
      <c r="A1086" s="13"/>
    </row>
    <row r="1087" spans="1:1" ht="15">
      <c r="A1087" s="13"/>
    </row>
    <row r="1088" spans="1:1" ht="15">
      <c r="A1088" s="13"/>
    </row>
    <row r="1089" spans="1:1" ht="15">
      <c r="A1089" s="13"/>
    </row>
    <row r="1090" spans="1:1" ht="15">
      <c r="A1090" s="13"/>
    </row>
    <row r="1091" spans="1:1" ht="15">
      <c r="A1091" s="13"/>
    </row>
    <row r="1092" spans="1:1" ht="15">
      <c r="A1092" s="13"/>
    </row>
    <row r="1093" spans="1:1" ht="15">
      <c r="A1093" s="13"/>
    </row>
    <row r="1094" spans="1:1" ht="15">
      <c r="A1094" s="13"/>
    </row>
    <row r="1095" spans="1:1" ht="15">
      <c r="A1095" s="13"/>
    </row>
    <row r="1096" spans="1:1" ht="15">
      <c r="A1096" s="13"/>
    </row>
    <row r="1097" spans="1:1" ht="15">
      <c r="A1097" s="13"/>
    </row>
    <row r="1098" spans="1:1" ht="15">
      <c r="A1098" s="13"/>
    </row>
    <row r="1099" spans="1:1" ht="15">
      <c r="A1099" s="13"/>
    </row>
    <row r="1100" spans="1:1" ht="15">
      <c r="A1100" s="13"/>
    </row>
    <row r="1101" spans="1:1" ht="15">
      <c r="A1101" s="13"/>
    </row>
    <row r="1102" spans="1:1" ht="15">
      <c r="A1102" s="13"/>
    </row>
    <row r="1103" spans="1:1" ht="15">
      <c r="A1103" s="13"/>
    </row>
    <row r="1104" spans="1:1" ht="15">
      <c r="A1104" s="13"/>
    </row>
    <row r="1105" spans="1:1" ht="15">
      <c r="A1105" s="13"/>
    </row>
    <row r="1106" spans="1:1" ht="15">
      <c r="A1106" s="13"/>
    </row>
    <row r="1107" spans="1:1" ht="15">
      <c r="A1107" s="13"/>
    </row>
    <row r="1108" spans="1:1" ht="15">
      <c r="A1108" s="13"/>
    </row>
    <row r="1109" spans="1:1" ht="15">
      <c r="A1109" s="13"/>
    </row>
    <row r="1110" spans="1:1" ht="15">
      <c r="A1110" s="13"/>
    </row>
    <row r="1111" spans="1:1" ht="15">
      <c r="A1111" s="13"/>
    </row>
    <row r="1112" spans="1:1" ht="15">
      <c r="A1112" s="13"/>
    </row>
    <row r="1113" spans="1:1" ht="15">
      <c r="A1113" s="13"/>
    </row>
    <row r="1114" spans="1:1" ht="15">
      <c r="A1114" s="13"/>
    </row>
    <row r="1115" spans="1:1" ht="15">
      <c r="A1115" s="13"/>
    </row>
    <row r="1116" spans="1:1" ht="15">
      <c r="A1116" s="13"/>
    </row>
    <row r="1117" spans="1:1" ht="15">
      <c r="A1117" s="13"/>
    </row>
    <row r="1118" spans="1:1" ht="15">
      <c r="A1118" s="13"/>
    </row>
    <row r="1119" spans="1:1" ht="15">
      <c r="A1119" s="13"/>
    </row>
    <row r="1120" spans="1:1" ht="15">
      <c r="A1120" s="13"/>
    </row>
    <row r="1121" spans="1:1" ht="15">
      <c r="A1121" s="13"/>
    </row>
    <row r="1122" spans="1:1" ht="15">
      <c r="A1122" s="13"/>
    </row>
    <row r="1123" spans="1:1" ht="15">
      <c r="A1123" s="13"/>
    </row>
    <row r="1124" spans="1:1" ht="15">
      <c r="A1124" s="13"/>
    </row>
    <row r="1125" spans="1:1" ht="15">
      <c r="A1125" s="13"/>
    </row>
    <row r="1126" spans="1:1" ht="15">
      <c r="A1126" s="13"/>
    </row>
    <row r="1127" spans="1:1" ht="15">
      <c r="A1127" s="13"/>
    </row>
    <row r="1128" spans="1:1" ht="15">
      <c r="A1128" s="13"/>
    </row>
    <row r="1129" spans="1:1" ht="15">
      <c r="A1129" s="13"/>
    </row>
    <row r="1130" spans="1:1" ht="15">
      <c r="A1130" s="13"/>
    </row>
    <row r="1131" spans="1:1" ht="15">
      <c r="A1131" s="13"/>
    </row>
    <row r="1132" spans="1:1" ht="15">
      <c r="A1132" s="13"/>
    </row>
    <row r="1133" spans="1:1" ht="15">
      <c r="A1133" s="13"/>
    </row>
    <row r="1134" spans="1:1" ht="15">
      <c r="A1134" s="13"/>
    </row>
    <row r="1135" spans="1:1" ht="15">
      <c r="A1135" s="13"/>
    </row>
    <row r="1136" spans="1:1" ht="15">
      <c r="A1136" s="13"/>
    </row>
    <row r="1137" spans="1:1" ht="15">
      <c r="A1137" s="13"/>
    </row>
    <row r="1138" spans="1:1" ht="15">
      <c r="A1138" s="13"/>
    </row>
    <row r="1139" spans="1:1" ht="15">
      <c r="A1139" s="13"/>
    </row>
    <row r="1140" spans="1:1" ht="15">
      <c r="A1140" s="13"/>
    </row>
    <row r="1141" spans="1:1" ht="15">
      <c r="A1141" s="13"/>
    </row>
    <row r="1142" spans="1:1" ht="15">
      <c r="A1142" s="13"/>
    </row>
    <row r="1143" spans="1:1" ht="15">
      <c r="A1143" s="13"/>
    </row>
    <row r="1144" spans="1:1" ht="15">
      <c r="A1144" s="13"/>
    </row>
    <row r="1145" spans="1:1" ht="15">
      <c r="A1145" s="13"/>
    </row>
    <row r="1146" spans="1:1" ht="15">
      <c r="A1146" s="13"/>
    </row>
    <row r="1147" spans="1:1" ht="15">
      <c r="A1147" s="13"/>
    </row>
    <row r="1148" spans="1:1" ht="15">
      <c r="A1148" s="13"/>
    </row>
    <row r="1149" spans="1:1" ht="15">
      <c r="A1149" s="13"/>
    </row>
    <row r="1150" spans="1:1" ht="15">
      <c r="A1150" s="13"/>
    </row>
    <row r="1151" spans="1:1" ht="15">
      <c r="A1151" s="13"/>
    </row>
    <row r="1152" spans="1:1" ht="15">
      <c r="A1152" s="13"/>
    </row>
    <row r="1153" spans="1:1" ht="15">
      <c r="A1153" s="13"/>
    </row>
    <row r="1154" spans="1:1" ht="15">
      <c r="A1154" s="13"/>
    </row>
    <row r="1155" spans="1:1" ht="15">
      <c r="A1155" s="13"/>
    </row>
    <row r="1156" spans="1:1" ht="15">
      <c r="A1156" s="13"/>
    </row>
    <row r="1157" spans="1:1" ht="15">
      <c r="A1157" s="13"/>
    </row>
    <row r="1158" spans="1:1" ht="15">
      <c r="A1158" s="13"/>
    </row>
    <row r="1159" spans="1:1" ht="15">
      <c r="A1159" s="13"/>
    </row>
    <row r="1160" spans="1:1" ht="15">
      <c r="A1160" s="13"/>
    </row>
    <row r="1161" spans="1:1" ht="15">
      <c r="A1161" s="13"/>
    </row>
    <row r="1162" spans="1:1" ht="15">
      <c r="A1162" s="13"/>
    </row>
    <row r="1163" spans="1:1" ht="15">
      <c r="A1163" s="13"/>
    </row>
    <row r="1164" spans="1:1" ht="15">
      <c r="A1164" s="13"/>
    </row>
    <row r="1165" spans="1:1" ht="15">
      <c r="A1165" s="13"/>
    </row>
    <row r="1166" spans="1:1" ht="15">
      <c r="A1166" s="13"/>
    </row>
    <row r="1167" spans="1:1" ht="15">
      <c r="A1167" s="13"/>
    </row>
    <row r="1168" spans="1:1" ht="15">
      <c r="A1168" s="13"/>
    </row>
    <row r="1169" spans="1:1" ht="15">
      <c r="A1169" s="13"/>
    </row>
    <row r="1170" spans="1:1" ht="15">
      <c r="A1170" s="13"/>
    </row>
    <row r="1171" spans="1:1" ht="15">
      <c r="A1171" s="13"/>
    </row>
    <row r="1172" spans="1:1" ht="15">
      <c r="A1172" s="13"/>
    </row>
    <row r="1173" spans="1:1" ht="15">
      <c r="A1173" s="13"/>
    </row>
    <row r="1174" spans="1:1" ht="15">
      <c r="A1174" s="13"/>
    </row>
    <row r="1175" spans="1:1" ht="15">
      <c r="A1175" s="13"/>
    </row>
    <row r="1176" spans="1:1" ht="15">
      <c r="A1176" s="13"/>
    </row>
    <row r="1177" spans="1:1" ht="15">
      <c r="A1177" s="13"/>
    </row>
    <row r="1178" spans="1:1" ht="15">
      <c r="A1178" s="13"/>
    </row>
    <row r="1179" spans="1:1" ht="15">
      <c r="A1179" s="13"/>
    </row>
    <row r="1180" spans="1:1" ht="15">
      <c r="A1180" s="13"/>
    </row>
    <row r="1181" spans="1:1" ht="15">
      <c r="A1181" s="13"/>
    </row>
    <row r="1182" spans="1:1" ht="15">
      <c r="A1182" s="13"/>
    </row>
    <row r="1183" spans="1:1" ht="15">
      <c r="A1183" s="13"/>
    </row>
    <row r="1184" spans="1:1" ht="15">
      <c r="A1184" s="13"/>
    </row>
    <row r="1185" spans="1:1" ht="15">
      <c r="A1185" s="13"/>
    </row>
    <row r="1186" spans="1:1" ht="15">
      <c r="A1186" s="13"/>
    </row>
    <row r="1187" spans="1:1" ht="15">
      <c r="A1187" s="13"/>
    </row>
    <row r="1188" spans="1:1" ht="15">
      <c r="A1188" s="13"/>
    </row>
    <row r="1189" spans="1:1" ht="15">
      <c r="A1189" s="13"/>
    </row>
    <row r="1190" spans="1:1" ht="15">
      <c r="A1190" s="13"/>
    </row>
    <row r="1191" spans="1:1" ht="15">
      <c r="A1191" s="13"/>
    </row>
    <row r="1192" spans="1:1" ht="15">
      <c r="A1192" s="13"/>
    </row>
    <row r="1193" spans="1:1" ht="15">
      <c r="A1193" s="13"/>
    </row>
    <row r="1194" spans="1:1" ht="15">
      <c r="A1194" s="13"/>
    </row>
    <row r="1195" spans="1:1" ht="15">
      <c r="A1195" s="13"/>
    </row>
    <row r="1196" spans="1:1" ht="15">
      <c r="A1196" s="13"/>
    </row>
    <row r="1197" spans="1:1" ht="15">
      <c r="A1197" s="13"/>
    </row>
    <row r="1198" spans="1:1" ht="15">
      <c r="A1198" s="13"/>
    </row>
    <row r="1199" spans="1:1" ht="15">
      <c r="A1199" s="13"/>
    </row>
    <row r="1200" spans="1:1" ht="15">
      <c r="A1200" s="13"/>
    </row>
    <row r="1201" spans="1:1" ht="15">
      <c r="A1201" s="13"/>
    </row>
    <row r="1202" spans="1:1" ht="15">
      <c r="A1202" s="13"/>
    </row>
    <row r="1203" spans="1:1" ht="15">
      <c r="A1203" s="13"/>
    </row>
    <row r="1204" spans="1:1" ht="15">
      <c r="A1204" s="13"/>
    </row>
    <row r="1205" spans="1:1" ht="15">
      <c r="A1205" s="13"/>
    </row>
    <row r="1206" spans="1:1" ht="15">
      <c r="A1206" s="13"/>
    </row>
    <row r="1207" spans="1:1" ht="15">
      <c r="A1207" s="13"/>
    </row>
    <row r="1208" spans="1:1" ht="15">
      <c r="A1208" s="13"/>
    </row>
    <row r="1209" spans="1:1" ht="15">
      <c r="A1209" s="13"/>
    </row>
    <row r="1210" spans="1:1" ht="15">
      <c r="A1210" s="13"/>
    </row>
    <row r="1211" spans="1:1" ht="15">
      <c r="A1211" s="13"/>
    </row>
    <row r="1212" spans="1:1" ht="15">
      <c r="A1212" s="13"/>
    </row>
    <row r="1213" spans="1:1" ht="15">
      <c r="A1213" s="13"/>
    </row>
    <row r="1214" spans="1:1" ht="15">
      <c r="A1214" s="13"/>
    </row>
    <row r="1215" spans="1:1" ht="15">
      <c r="A1215" s="13"/>
    </row>
    <row r="1216" spans="1:1" ht="15">
      <c r="A1216" s="13"/>
    </row>
    <row r="1217" spans="1:1" ht="15">
      <c r="A1217" s="13"/>
    </row>
    <row r="1218" spans="1:1" ht="15">
      <c r="A1218" s="13"/>
    </row>
    <row r="1219" spans="1:1" ht="15">
      <c r="A1219" s="13"/>
    </row>
    <row r="1220" spans="1:1" ht="15">
      <c r="A1220" s="13"/>
    </row>
    <row r="1221" spans="1:1" ht="15">
      <c r="A1221" s="13"/>
    </row>
    <row r="1222" spans="1:1" ht="15">
      <c r="A1222" s="13"/>
    </row>
    <row r="1223" spans="1:1" ht="15">
      <c r="A1223" s="13"/>
    </row>
    <row r="1224" spans="1:1" ht="15">
      <c r="A1224" s="13"/>
    </row>
    <row r="1225" spans="1:1" ht="15">
      <c r="A1225" s="13"/>
    </row>
    <row r="1226" spans="1:1" ht="15">
      <c r="A1226" s="13"/>
    </row>
    <row r="1227" spans="1:1" ht="15">
      <c r="A1227" s="13"/>
    </row>
    <row r="1228" spans="1:1" ht="15">
      <c r="A1228" s="13"/>
    </row>
    <row r="1229" spans="1:1" ht="15">
      <c r="A1229" s="13"/>
    </row>
    <row r="1230" spans="1:1" ht="15">
      <c r="A1230" s="13"/>
    </row>
    <row r="1231" spans="1:1" ht="15">
      <c r="A1231" s="13"/>
    </row>
    <row r="1232" spans="1:1" ht="15">
      <c r="A1232" s="13"/>
    </row>
    <row r="1233" spans="1:1" ht="15">
      <c r="A1233" s="13"/>
    </row>
    <row r="1234" spans="1:1" ht="15">
      <c r="A1234" s="13"/>
    </row>
    <row r="1235" spans="1:1" ht="15">
      <c r="A1235" s="13"/>
    </row>
    <row r="1236" spans="1:1" ht="15">
      <c r="A1236" s="13"/>
    </row>
    <row r="1237" spans="1:1" ht="15">
      <c r="A1237" s="13"/>
    </row>
    <row r="1238" spans="1:1" ht="15">
      <c r="A1238" s="13"/>
    </row>
    <row r="1239" spans="1:1" ht="15">
      <c r="A1239" s="13"/>
    </row>
    <row r="1240" spans="1:1" ht="15">
      <c r="A1240" s="13"/>
    </row>
    <row r="1241" spans="1:1" ht="15">
      <c r="A1241" s="13"/>
    </row>
    <row r="1242" spans="1:1" ht="15">
      <c r="A1242" s="13"/>
    </row>
    <row r="1243" spans="1:1" ht="15">
      <c r="A1243" s="13"/>
    </row>
    <row r="1244" spans="1:1" ht="15">
      <c r="A1244" s="13"/>
    </row>
    <row r="1245" spans="1:1" ht="15">
      <c r="A1245" s="13"/>
    </row>
    <row r="1246" spans="1:1" ht="15">
      <c r="A1246" s="13"/>
    </row>
    <row r="1247" spans="1:1" ht="15">
      <c r="A1247" s="13"/>
    </row>
    <row r="1248" spans="1:1" ht="15">
      <c r="A1248" s="13"/>
    </row>
    <row r="1249" spans="1:1" ht="15">
      <c r="A1249" s="13"/>
    </row>
    <row r="1250" spans="1:1" ht="15">
      <c r="A1250" s="13"/>
    </row>
    <row r="1251" spans="1:1" ht="15">
      <c r="A1251" s="13"/>
    </row>
    <row r="1252" spans="1:1" ht="15">
      <c r="A1252" s="13"/>
    </row>
    <row r="1253" spans="1:1" ht="15">
      <c r="A1253" s="13"/>
    </row>
    <row r="1254" spans="1:1" ht="15">
      <c r="A1254" s="13"/>
    </row>
    <row r="1255" spans="1:1" ht="15">
      <c r="A1255" s="13"/>
    </row>
    <row r="1256" spans="1:1" ht="15">
      <c r="A1256" s="13"/>
    </row>
    <row r="1257" spans="1:1" ht="15">
      <c r="A1257" s="13"/>
    </row>
    <row r="1258" spans="1:1" ht="15">
      <c r="A1258" s="13"/>
    </row>
    <row r="1259" spans="1:1" ht="15">
      <c r="A1259" s="13"/>
    </row>
    <row r="1260" spans="1:1" ht="15">
      <c r="A1260" s="13"/>
    </row>
    <row r="1261" spans="1:1" ht="15">
      <c r="A1261" s="13"/>
    </row>
    <row r="1262" spans="1:1" ht="15">
      <c r="A1262" s="13"/>
    </row>
    <row r="1263" spans="1:1" ht="15">
      <c r="A1263" s="13"/>
    </row>
    <row r="1264" spans="1:1" ht="15">
      <c r="A1264" s="13"/>
    </row>
    <row r="1265" spans="1:1" ht="15">
      <c r="A1265" s="13"/>
    </row>
    <row r="1266" spans="1:1" ht="15">
      <c r="A1266" s="13"/>
    </row>
    <row r="1267" spans="1:1" ht="15">
      <c r="A1267" s="13"/>
    </row>
    <row r="1268" spans="1:1" ht="15">
      <c r="A1268" s="13"/>
    </row>
    <row r="1269" spans="1:1" ht="15">
      <c r="A1269" s="13"/>
    </row>
    <row r="1270" spans="1:1" ht="15">
      <c r="A1270" s="13"/>
    </row>
    <row r="1271" spans="1:1" ht="15">
      <c r="A1271" s="13"/>
    </row>
    <row r="1272" spans="1:1" ht="15">
      <c r="A1272" s="13"/>
    </row>
    <row r="1273" spans="1:1" ht="15">
      <c r="A1273" s="13"/>
    </row>
    <row r="1274" spans="1:1" ht="15">
      <c r="A1274" s="13"/>
    </row>
    <row r="1275" spans="1:1" ht="15">
      <c r="A1275" s="13"/>
    </row>
    <row r="1276" spans="1:1" ht="15">
      <c r="A1276" s="13"/>
    </row>
    <row r="1277" spans="1:1" ht="15">
      <c r="A1277" s="13"/>
    </row>
    <row r="1278" spans="1:1" ht="15">
      <c r="A1278" s="13"/>
    </row>
    <row r="1279" spans="1:1" ht="15">
      <c r="A1279" s="13"/>
    </row>
    <row r="1280" spans="1:1" ht="15">
      <c r="A1280" s="13"/>
    </row>
    <row r="1281" spans="1:1" ht="15">
      <c r="A1281" s="13"/>
    </row>
    <row r="1282" spans="1:1" ht="15">
      <c r="A1282" s="13"/>
    </row>
    <row r="1283" spans="1:1" ht="15">
      <c r="A1283" s="13"/>
    </row>
    <row r="1284" spans="1:1" ht="15">
      <c r="A1284" s="13"/>
    </row>
    <row r="1285" spans="1:1" ht="15">
      <c r="A1285" s="13"/>
    </row>
    <row r="1286" spans="1:1" ht="15">
      <c r="A1286" s="13"/>
    </row>
    <row r="1287" spans="1:1" ht="15">
      <c r="A1287" s="13"/>
    </row>
    <row r="1288" spans="1:1" ht="15">
      <c r="A1288" s="13"/>
    </row>
    <row r="1289" spans="1:1" ht="15">
      <c r="A1289" s="13"/>
    </row>
    <row r="1290" spans="1:1" ht="15">
      <c r="A1290" s="13"/>
    </row>
    <row r="1291" spans="1:1" ht="15">
      <c r="A1291" s="13"/>
    </row>
    <row r="1292" spans="1:1" ht="15">
      <c r="A1292" s="13"/>
    </row>
    <row r="1293" spans="1:1" ht="15">
      <c r="A1293" s="13"/>
    </row>
    <row r="1294" spans="1:1" ht="15">
      <c r="A1294" s="13"/>
    </row>
    <row r="1295" spans="1:1" ht="15">
      <c r="A1295" s="13"/>
    </row>
    <row r="1296" spans="1:1" ht="15">
      <c r="A1296" s="13"/>
    </row>
    <row r="1297" spans="1:1" ht="15">
      <c r="A1297" s="13"/>
    </row>
    <row r="1298" spans="1:1" ht="15">
      <c r="A1298" s="13"/>
    </row>
    <row r="1299" spans="1:1" ht="15">
      <c r="A1299" s="13"/>
    </row>
    <row r="1300" spans="1:1" ht="15">
      <c r="A1300" s="13"/>
    </row>
    <row r="1301" spans="1:1" ht="15">
      <c r="A1301" s="13"/>
    </row>
    <row r="1302" spans="1:1" ht="15">
      <c r="A1302" s="13"/>
    </row>
    <row r="1303" spans="1:1" ht="15">
      <c r="A1303" s="13"/>
    </row>
    <row r="1304" spans="1:1" ht="15">
      <c r="A1304" s="13"/>
    </row>
    <row r="1305" spans="1:1" ht="15">
      <c r="A1305" s="13"/>
    </row>
    <row r="1306" spans="1:1" ht="15">
      <c r="A1306" s="13"/>
    </row>
    <row r="1307" spans="1:1" ht="15">
      <c r="A1307" s="13"/>
    </row>
    <row r="1308" spans="1:1" ht="15">
      <c r="A1308" s="13"/>
    </row>
    <row r="1309" spans="1:1" ht="15">
      <c r="A1309" s="13"/>
    </row>
    <row r="1310" spans="1:1" ht="15">
      <c r="A1310" s="13"/>
    </row>
    <row r="1311" spans="1:1" ht="15">
      <c r="A1311" s="13"/>
    </row>
    <row r="1312" spans="1:1" ht="15">
      <c r="A1312" s="13"/>
    </row>
    <row r="1313" spans="1:1" ht="15">
      <c r="A1313" s="13"/>
    </row>
    <row r="1314" spans="1:1" ht="15">
      <c r="A1314" s="13"/>
    </row>
    <row r="1315" spans="1:1" ht="15">
      <c r="A1315" s="13"/>
    </row>
    <row r="1316" spans="1:1" ht="15">
      <c r="A1316" s="13"/>
    </row>
    <row r="1317" spans="1:1" ht="15">
      <c r="A1317" s="13"/>
    </row>
    <row r="1318" spans="1:1" ht="15">
      <c r="A1318" s="13"/>
    </row>
    <row r="1319" spans="1:1" ht="15">
      <c r="A1319" s="13"/>
    </row>
    <row r="1320" spans="1:1" ht="15">
      <c r="A1320" s="13"/>
    </row>
    <row r="1321" spans="1:1" ht="15">
      <c r="A1321" s="13"/>
    </row>
    <row r="1322" spans="1:1" ht="15">
      <c r="A1322" s="13"/>
    </row>
    <row r="1323" spans="1:1" ht="15">
      <c r="A1323" s="13"/>
    </row>
    <row r="1324" spans="1:1" ht="15">
      <c r="A1324" s="13"/>
    </row>
    <row r="1325" spans="1:1" ht="15">
      <c r="A1325" s="13"/>
    </row>
    <row r="1326" spans="1:1" ht="15">
      <c r="A1326" s="13"/>
    </row>
    <row r="1327" spans="1:1" ht="15">
      <c r="A1327" s="13"/>
    </row>
    <row r="1328" spans="1:1" ht="15">
      <c r="A1328" s="13"/>
    </row>
    <row r="1329" spans="1:1" ht="15">
      <c r="A1329" s="13"/>
    </row>
    <row r="1330" spans="1:1" ht="15">
      <c r="A1330" s="13"/>
    </row>
    <row r="1331" spans="1:1" ht="15">
      <c r="A1331" s="13"/>
    </row>
    <row r="1332" spans="1:1" ht="15">
      <c r="A1332" s="13"/>
    </row>
    <row r="1333" spans="1:1" ht="15">
      <c r="A1333" s="13"/>
    </row>
    <row r="1334" spans="1:1" ht="15">
      <c r="A1334" s="13"/>
    </row>
    <row r="1335" spans="1:1" ht="15">
      <c r="A1335" s="13"/>
    </row>
    <row r="1336" spans="1:1" ht="15">
      <c r="A1336" s="13"/>
    </row>
    <row r="1337" spans="1:1" ht="15">
      <c r="A1337" s="13"/>
    </row>
    <row r="1338" spans="1:1" ht="15">
      <c r="A1338" s="13"/>
    </row>
    <row r="1339" spans="1:1" ht="15">
      <c r="A1339" s="13"/>
    </row>
    <row r="1340" spans="1:1" ht="15">
      <c r="A1340" s="13"/>
    </row>
    <row r="1341" spans="1:1" ht="15">
      <c r="A1341" s="13"/>
    </row>
    <row r="1342" spans="1:1" ht="15">
      <c r="A1342" s="13"/>
    </row>
    <row r="1343" spans="1:1" ht="15">
      <c r="A1343" s="13"/>
    </row>
    <row r="1344" spans="1:1" ht="15">
      <c r="A1344" s="13"/>
    </row>
    <row r="1345" spans="1:1" ht="15">
      <c r="A1345" s="13"/>
    </row>
    <row r="1346" spans="1:1" ht="15">
      <c r="A1346" s="13"/>
    </row>
    <row r="1347" spans="1:1" ht="15">
      <c r="A1347" s="13"/>
    </row>
    <row r="1348" spans="1:1" ht="15">
      <c r="A1348" s="13"/>
    </row>
    <row r="1349" spans="1:1" ht="15">
      <c r="A1349" s="13"/>
    </row>
    <row r="1350" spans="1:1" ht="15">
      <c r="A1350" s="13"/>
    </row>
    <row r="1351" spans="1:1" ht="15">
      <c r="A1351" s="13"/>
    </row>
    <row r="1352" spans="1:1" ht="15">
      <c r="A1352" s="13"/>
    </row>
    <row r="1353" spans="1:1" ht="15">
      <c r="A1353" s="13"/>
    </row>
    <row r="1354" spans="1:1" ht="15">
      <c r="A1354" s="13"/>
    </row>
    <row r="1355" spans="1:1" ht="15">
      <c r="A1355" s="13"/>
    </row>
    <row r="1356" spans="1:1" ht="15">
      <c r="A1356" s="13"/>
    </row>
    <row r="1357" spans="1:1" ht="15">
      <c r="A1357" s="13"/>
    </row>
    <row r="1358" spans="1:1" ht="15">
      <c r="A1358" s="13"/>
    </row>
    <row r="1359" spans="1:1" ht="15">
      <c r="A1359" s="13"/>
    </row>
    <row r="1360" spans="1:1" ht="15">
      <c r="A1360" s="13"/>
    </row>
    <row r="1361" spans="1:1" ht="15">
      <c r="A1361" s="13"/>
    </row>
    <row r="1362" spans="1:1" ht="15">
      <c r="A1362" s="13"/>
    </row>
    <row r="1363" spans="1:1" ht="15">
      <c r="A1363" s="13"/>
    </row>
    <row r="1364" spans="1:1" ht="15">
      <c r="A1364" s="13"/>
    </row>
    <row r="1365" spans="1:1" ht="15">
      <c r="A1365" s="13"/>
    </row>
    <row r="1366" spans="1:1" ht="15">
      <c r="A1366" s="13"/>
    </row>
    <row r="1367" spans="1:1" ht="15">
      <c r="A1367" s="13"/>
    </row>
    <row r="1368" spans="1:1" ht="15">
      <c r="A1368" s="13"/>
    </row>
    <row r="1369" spans="1:1" ht="15">
      <c r="A1369" s="13"/>
    </row>
    <row r="1370" spans="1:1" ht="15">
      <c r="A1370" s="13"/>
    </row>
    <row r="1371" spans="1:1" ht="15">
      <c r="A1371" s="13"/>
    </row>
    <row r="1372" spans="1:1" ht="15">
      <c r="A1372" s="13"/>
    </row>
    <row r="1373" spans="1:1" ht="15">
      <c r="A1373" s="13"/>
    </row>
    <row r="1374" spans="1:1" ht="15">
      <c r="A1374" s="13"/>
    </row>
    <row r="1375" spans="1:1" ht="15">
      <c r="A1375" s="13"/>
    </row>
    <row r="1376" spans="1:1" ht="15">
      <c r="A1376" s="13"/>
    </row>
    <row r="1377" spans="1:1" ht="15">
      <c r="A1377" s="13"/>
    </row>
    <row r="1378" spans="1:1" ht="15">
      <c r="A1378" s="13"/>
    </row>
    <row r="1379" spans="1:1" ht="15">
      <c r="A1379" s="13"/>
    </row>
    <row r="1380" spans="1:1" ht="15">
      <c r="A1380" s="13"/>
    </row>
    <row r="1381" spans="1:1" ht="15">
      <c r="A1381" s="13"/>
    </row>
    <row r="1382" spans="1:1" ht="15">
      <c r="A1382" s="13"/>
    </row>
    <row r="1383" spans="1:1" ht="15">
      <c r="A1383" s="13"/>
    </row>
    <row r="1384" spans="1:1" ht="15">
      <c r="A1384" s="13"/>
    </row>
    <row r="1385" spans="1:1" ht="15">
      <c r="A1385" s="13"/>
    </row>
    <row r="1386" spans="1:1" ht="15">
      <c r="A1386" s="13"/>
    </row>
    <row r="1387" spans="1:1" ht="15">
      <c r="A1387" s="13"/>
    </row>
    <row r="1388" spans="1:1" ht="15">
      <c r="A1388" s="13"/>
    </row>
    <row r="1389" spans="1:1" ht="15">
      <c r="A1389" s="13"/>
    </row>
    <row r="1390" spans="1:1" ht="15">
      <c r="A1390" s="13"/>
    </row>
    <row r="1391" spans="1:1" ht="15">
      <c r="A1391" s="13"/>
    </row>
    <row r="1392" spans="1:1" ht="15">
      <c r="A1392" s="13"/>
    </row>
    <row r="1393" spans="1:1" ht="15">
      <c r="A1393" s="13"/>
    </row>
    <row r="1394" spans="1:1" ht="15">
      <c r="A1394" s="13"/>
    </row>
    <row r="1395" spans="1:1" ht="15">
      <c r="A1395" s="13"/>
    </row>
    <row r="1396" spans="1:1" ht="15">
      <c r="A1396" s="13"/>
    </row>
    <row r="1397" spans="1:1" ht="15">
      <c r="A1397" s="13"/>
    </row>
    <row r="1398" spans="1:1" ht="15">
      <c r="A1398" s="13"/>
    </row>
    <row r="1399" spans="1:1" ht="15">
      <c r="A1399" s="13"/>
    </row>
    <row r="1400" spans="1:1" ht="15">
      <c r="A1400" s="13"/>
    </row>
    <row r="1401" spans="1:1" ht="15">
      <c r="A1401" s="13"/>
    </row>
    <row r="1402" spans="1:1" ht="15">
      <c r="A1402" s="13"/>
    </row>
    <row r="1403" spans="1:1" ht="15">
      <c r="A1403" s="13"/>
    </row>
    <row r="1404" spans="1:1" ht="15">
      <c r="A1404" s="13"/>
    </row>
    <row r="1405" spans="1:1" ht="15">
      <c r="A1405" s="13"/>
    </row>
    <row r="1406" spans="1:1" ht="15">
      <c r="A1406" s="13"/>
    </row>
    <row r="1407" spans="1:1" ht="15">
      <c r="A1407" s="13"/>
    </row>
    <row r="1408" spans="1:1" ht="15">
      <c r="A1408" s="13"/>
    </row>
    <row r="1409" spans="1:1" ht="15">
      <c r="A1409" s="13"/>
    </row>
    <row r="1410" spans="1:1" ht="15">
      <c r="A1410" s="13"/>
    </row>
    <row r="1411" spans="1:1" ht="15">
      <c r="A1411" s="13"/>
    </row>
    <row r="1412" spans="1:1" ht="15">
      <c r="A1412" s="13"/>
    </row>
    <row r="1413" spans="1:1" ht="15">
      <c r="A1413" s="13"/>
    </row>
    <row r="1414" spans="1:1" ht="15">
      <c r="A1414" s="13"/>
    </row>
    <row r="1415" spans="1:1" ht="15">
      <c r="A1415" s="13"/>
    </row>
    <row r="1416" spans="1:1" ht="15">
      <c r="A1416" s="13"/>
    </row>
    <row r="1417" spans="1:1" ht="15">
      <c r="A1417" s="13"/>
    </row>
    <row r="1418" spans="1:1" ht="15">
      <c r="A1418" s="13"/>
    </row>
    <row r="1419" spans="1:1" ht="15">
      <c r="A1419" s="13"/>
    </row>
    <row r="1420" spans="1:1" ht="15">
      <c r="A1420" s="13"/>
    </row>
    <row r="1421" spans="1:1" ht="15">
      <c r="A1421" s="13"/>
    </row>
    <row r="1422" spans="1:1" ht="15">
      <c r="A1422" s="13"/>
    </row>
    <row r="1423" spans="1:1" ht="15">
      <c r="A1423" s="13"/>
    </row>
    <row r="1424" spans="1:1" ht="15">
      <c r="A1424" s="13"/>
    </row>
    <row r="1425" spans="1:1" ht="15">
      <c r="A1425" s="13"/>
    </row>
    <row r="1426" spans="1:1" ht="15">
      <c r="A1426" s="13"/>
    </row>
    <row r="1427" spans="1:1" ht="15">
      <c r="A1427" s="13"/>
    </row>
    <row r="1428" spans="1:1" ht="15">
      <c r="A1428" s="13"/>
    </row>
    <row r="1429" spans="1:1" ht="15">
      <c r="A1429" s="13"/>
    </row>
    <row r="1430" spans="1:1" ht="15">
      <c r="A1430" s="13"/>
    </row>
    <row r="1431" spans="1:1" ht="15">
      <c r="A1431" s="13"/>
    </row>
    <row r="1432" spans="1:1" ht="15">
      <c r="A1432" s="13"/>
    </row>
    <row r="1433" spans="1:1" ht="15">
      <c r="A1433" s="13"/>
    </row>
    <row r="1434" spans="1:1" ht="15">
      <c r="A1434" s="13"/>
    </row>
    <row r="1435" spans="1:1" ht="15">
      <c r="A1435" s="13"/>
    </row>
    <row r="1436" spans="1:1" ht="15">
      <c r="A1436" s="13"/>
    </row>
    <row r="1437" spans="1:1" ht="15">
      <c r="A1437" s="13"/>
    </row>
    <row r="1438" spans="1:1" ht="15">
      <c r="A1438" s="13"/>
    </row>
    <row r="1439" spans="1:1" ht="15">
      <c r="A1439" s="13"/>
    </row>
    <row r="1440" spans="1:1" ht="15">
      <c r="A1440" s="13"/>
    </row>
    <row r="1441" spans="1:1" ht="15">
      <c r="A1441" s="13"/>
    </row>
    <row r="1442" spans="1:1" ht="15">
      <c r="A1442" s="13"/>
    </row>
    <row r="1443" spans="1:1" ht="15">
      <c r="A1443" s="13"/>
    </row>
    <row r="1444" spans="1:1" ht="15">
      <c r="A1444" s="13"/>
    </row>
    <row r="1445" spans="1:1" ht="15">
      <c r="A1445" s="13"/>
    </row>
    <row r="1446" spans="1:1" ht="15">
      <c r="A1446" s="13"/>
    </row>
    <row r="1447" spans="1:1" ht="15">
      <c r="A1447" s="13"/>
    </row>
    <row r="1448" spans="1:1" ht="15">
      <c r="A1448" s="13"/>
    </row>
    <row r="1449" spans="1:1" ht="15">
      <c r="A1449" s="13"/>
    </row>
    <row r="1450" spans="1:1" ht="15">
      <c r="A1450" s="13"/>
    </row>
    <row r="1451" spans="1:1" ht="15">
      <c r="A1451" s="13"/>
    </row>
    <row r="1452" spans="1:1" ht="15">
      <c r="A1452" s="13"/>
    </row>
    <row r="1453" spans="1:1" ht="15">
      <c r="A1453" s="13"/>
    </row>
    <row r="1454" spans="1:1" ht="15">
      <c r="A1454" s="13"/>
    </row>
    <row r="1455" spans="1:1" ht="15">
      <c r="A1455" s="13"/>
    </row>
    <row r="1456" spans="1:1" ht="15">
      <c r="A1456" s="13"/>
    </row>
    <row r="1457" spans="1:1" ht="15">
      <c r="A1457" s="13"/>
    </row>
    <row r="1458" spans="1:1" ht="15">
      <c r="A1458" s="13"/>
    </row>
    <row r="1459" spans="1:1" ht="15">
      <c r="A1459" s="13"/>
    </row>
    <row r="1460" spans="1:1" ht="15">
      <c r="A1460" s="13"/>
    </row>
    <row r="1461" spans="1:1" ht="15">
      <c r="A1461" s="13"/>
    </row>
    <row r="1462" spans="1:1" ht="15">
      <c r="A1462" s="13"/>
    </row>
    <row r="1463" spans="1:1" ht="15">
      <c r="A1463" s="13"/>
    </row>
    <row r="1464" spans="1:1" ht="15">
      <c r="A1464" s="13"/>
    </row>
    <row r="1465" spans="1:1" ht="15">
      <c r="A1465" s="13"/>
    </row>
    <row r="1466" spans="1:1" ht="15">
      <c r="A1466" s="13"/>
    </row>
    <row r="1467" spans="1:1" ht="15">
      <c r="A1467" s="13"/>
    </row>
    <row r="1468" spans="1:1" ht="15">
      <c r="A1468" s="13"/>
    </row>
    <row r="1469" spans="1:1" ht="15">
      <c r="A1469" s="13"/>
    </row>
    <row r="1470" spans="1:1" ht="15">
      <c r="A1470" s="13"/>
    </row>
    <row r="1471" spans="1:1" ht="15">
      <c r="A1471" s="13"/>
    </row>
    <row r="1472" spans="1:1" ht="15">
      <c r="A1472" s="13"/>
    </row>
    <row r="1473" spans="1:1" ht="15">
      <c r="A1473" s="13"/>
    </row>
    <row r="1474" spans="1:1" ht="15">
      <c r="A1474" s="13"/>
    </row>
    <row r="1475" spans="1:1" ht="15">
      <c r="A1475" s="13"/>
    </row>
    <row r="1476" spans="1:1" ht="15">
      <c r="A1476" s="13"/>
    </row>
    <row r="1477" spans="1:1" ht="15">
      <c r="A1477" s="13"/>
    </row>
    <row r="1478" spans="1:1" ht="15">
      <c r="A1478" s="13"/>
    </row>
    <row r="1479" spans="1:1" ht="15">
      <c r="A1479" s="13"/>
    </row>
    <row r="1480" spans="1:1" ht="15">
      <c r="A1480" s="13"/>
    </row>
    <row r="1481" spans="1:1" ht="15">
      <c r="A1481" s="13"/>
    </row>
    <row r="1482" spans="1:1" ht="15">
      <c r="A1482" s="13"/>
    </row>
    <row r="1483" spans="1:1" ht="15">
      <c r="A1483" s="13"/>
    </row>
    <row r="1484" spans="1:1" ht="15">
      <c r="A1484" s="13"/>
    </row>
    <row r="1485" spans="1:1" ht="15">
      <c r="A1485" s="13"/>
    </row>
    <row r="1486" spans="1:1" ht="15">
      <c r="A1486" s="13"/>
    </row>
    <row r="1487" spans="1:1" ht="15">
      <c r="A1487" s="13"/>
    </row>
    <row r="1488" spans="1:1" ht="15">
      <c r="A1488" s="13"/>
    </row>
    <row r="1489" spans="1:1" ht="15">
      <c r="A1489" s="13"/>
    </row>
    <row r="1490" spans="1:1" ht="15">
      <c r="A1490" s="13"/>
    </row>
    <row r="1491" spans="1:1" ht="15">
      <c r="A1491" s="13"/>
    </row>
    <row r="1492" spans="1:1" ht="15">
      <c r="A1492" s="13"/>
    </row>
    <row r="1493" spans="1:1" ht="15">
      <c r="A1493" s="13"/>
    </row>
    <row r="1494" spans="1:1" ht="15">
      <c r="A1494" s="13"/>
    </row>
    <row r="1495" spans="1:1" ht="15">
      <c r="A1495" s="13"/>
    </row>
    <row r="1496" spans="1:1" ht="15">
      <c r="A1496" s="13"/>
    </row>
    <row r="1497" spans="1:1" ht="15">
      <c r="A1497" s="13"/>
    </row>
    <row r="1498" spans="1:1" ht="15">
      <c r="A1498" s="13"/>
    </row>
    <row r="1499" spans="1:1" ht="15">
      <c r="A1499" s="13"/>
    </row>
    <row r="1500" spans="1:1" ht="15">
      <c r="A1500" s="13"/>
    </row>
    <row r="1501" spans="1:1" ht="15">
      <c r="A1501" s="13"/>
    </row>
    <row r="1502" spans="1:1" ht="15">
      <c r="A1502" s="13"/>
    </row>
    <row r="1503" spans="1:1" ht="15">
      <c r="A1503" s="13"/>
    </row>
    <row r="1504" spans="1:1" ht="15">
      <c r="A1504" s="13"/>
    </row>
    <row r="1505" spans="1:1" ht="15">
      <c r="A1505" s="13"/>
    </row>
    <row r="1506" spans="1:1" ht="15">
      <c r="A1506" s="13"/>
    </row>
    <row r="1507" spans="1:1" ht="15">
      <c r="A1507" s="13"/>
    </row>
    <row r="1508" spans="1:1" ht="15">
      <c r="A1508" s="13"/>
    </row>
    <row r="1509" spans="1:1" ht="15">
      <c r="A1509" s="13"/>
    </row>
    <row r="1510" spans="1:1" ht="15">
      <c r="A1510" s="13"/>
    </row>
    <row r="1511" spans="1:1" ht="15">
      <c r="A1511" s="13"/>
    </row>
    <row r="1512" spans="1:1" ht="15">
      <c r="A1512" s="13"/>
    </row>
    <row r="1513" spans="1:1" ht="15">
      <c r="A1513" s="13"/>
    </row>
    <row r="1514" spans="1:1" ht="15">
      <c r="A1514" s="13"/>
    </row>
    <row r="1515" spans="1:1" ht="15">
      <c r="A1515" s="13"/>
    </row>
    <row r="1516" spans="1:1" ht="15">
      <c r="A1516" s="13"/>
    </row>
    <row r="1517" spans="1:1" ht="15">
      <c r="A1517" s="13"/>
    </row>
    <row r="1518" spans="1:1" ht="15">
      <c r="A1518" s="13"/>
    </row>
    <row r="1519" spans="1:1" ht="15">
      <c r="A1519" s="13"/>
    </row>
    <row r="1520" spans="1:1" ht="15">
      <c r="A1520" s="13"/>
    </row>
    <row r="1521" spans="1:1" ht="15">
      <c r="A1521" s="13"/>
    </row>
    <row r="1522" spans="1:1" ht="15">
      <c r="A1522" s="13"/>
    </row>
    <row r="1523" spans="1:1" ht="15">
      <c r="A1523" s="13"/>
    </row>
    <row r="1524" spans="1:1" ht="15">
      <c r="A1524" s="13"/>
    </row>
    <row r="1525" spans="1:1" ht="15">
      <c r="A1525" s="13"/>
    </row>
    <row r="1526" spans="1:1" ht="15">
      <c r="A1526" s="13"/>
    </row>
    <row r="1527" spans="1:1" ht="15">
      <c r="A1527" s="13"/>
    </row>
    <row r="1528" spans="1:1" ht="15">
      <c r="A1528" s="13"/>
    </row>
    <row r="1529" spans="1:1" ht="15">
      <c r="A1529" s="13"/>
    </row>
    <row r="1530" spans="1:1" ht="15">
      <c r="A1530" s="13"/>
    </row>
    <row r="1531" spans="1:1" ht="15">
      <c r="A1531" s="13"/>
    </row>
    <row r="1532" spans="1:1" ht="15">
      <c r="A1532" s="13"/>
    </row>
    <row r="1533" spans="1:1" ht="15">
      <c r="A1533" s="13"/>
    </row>
    <row r="1534" spans="1:1" ht="15">
      <c r="A1534" s="13"/>
    </row>
    <row r="1535" spans="1:1" ht="15">
      <c r="A1535" s="13"/>
    </row>
    <row r="1536" spans="1:1" ht="15">
      <c r="A1536" s="13"/>
    </row>
    <row r="1537" spans="1:1" ht="15">
      <c r="A1537" s="13"/>
    </row>
    <row r="1538" spans="1:1" ht="15">
      <c r="A1538" s="13"/>
    </row>
    <row r="1539" spans="1:1" ht="15">
      <c r="A1539" s="13"/>
    </row>
    <row r="1540" spans="1:1" ht="15">
      <c r="A1540" s="13"/>
    </row>
    <row r="1541" spans="1:1" ht="15">
      <c r="A1541" s="13"/>
    </row>
    <row r="1542" spans="1:1" ht="15">
      <c r="A1542" s="13"/>
    </row>
    <row r="1543" spans="1:1" ht="15">
      <c r="A1543" s="13"/>
    </row>
    <row r="1544" spans="1:1" ht="15">
      <c r="A1544" s="13"/>
    </row>
    <row r="1545" spans="1:1" ht="15">
      <c r="A1545" s="13"/>
    </row>
    <row r="1546" spans="1:1" ht="15">
      <c r="A1546" s="13"/>
    </row>
    <row r="1547" spans="1:1" ht="15">
      <c r="A1547" s="13"/>
    </row>
    <row r="1548" spans="1:1" ht="15">
      <c r="A1548" s="13"/>
    </row>
    <row r="1549" spans="1:1" ht="15">
      <c r="A1549" s="13"/>
    </row>
    <row r="1550" spans="1:1" ht="15">
      <c r="A1550" s="13"/>
    </row>
    <row r="1551" spans="1:1" ht="15">
      <c r="A1551" s="13"/>
    </row>
    <row r="1552" spans="1:1" ht="15">
      <c r="A1552" s="13"/>
    </row>
    <row r="1553" spans="1:1" ht="15">
      <c r="A1553" s="13"/>
    </row>
    <row r="1554" spans="1:1" ht="15">
      <c r="A1554" s="13"/>
    </row>
    <row r="1555" spans="1:1" ht="15">
      <c r="A1555" s="13"/>
    </row>
    <row r="1556" spans="1:1" ht="15">
      <c r="A1556" s="13"/>
    </row>
    <row r="1557" spans="1:1" ht="15">
      <c r="A1557" s="13"/>
    </row>
    <row r="1558" spans="1:1" ht="15">
      <c r="A1558" s="13"/>
    </row>
    <row r="1559" spans="1:1" ht="15">
      <c r="A1559" s="13"/>
    </row>
    <row r="1560" spans="1:1" ht="15">
      <c r="A1560" s="13"/>
    </row>
    <row r="1561" spans="1:1" ht="15">
      <c r="A1561" s="13"/>
    </row>
    <row r="1562" spans="1:1" ht="15">
      <c r="A1562" s="13"/>
    </row>
    <row r="1563" spans="1:1" ht="15">
      <c r="A1563" s="13"/>
    </row>
    <row r="1564" spans="1:1" ht="15">
      <c r="A1564" s="13"/>
    </row>
    <row r="1565" spans="1:1" ht="15">
      <c r="A1565" s="13"/>
    </row>
    <row r="1566" spans="1:1" ht="15">
      <c r="A1566" s="13"/>
    </row>
    <row r="1567" spans="1:1" ht="15">
      <c r="A1567" s="13"/>
    </row>
    <row r="1568" spans="1:1" ht="15">
      <c r="A1568" s="13"/>
    </row>
    <row r="1569" spans="1:1" ht="15">
      <c r="A1569" s="13"/>
    </row>
    <row r="1570" spans="1:1" ht="15">
      <c r="A1570" s="13"/>
    </row>
    <row r="1571" spans="1:1" ht="15">
      <c r="A1571" s="13"/>
    </row>
    <row r="1572" spans="1:1" ht="15">
      <c r="A1572" s="13"/>
    </row>
    <row r="1573" spans="1:1" ht="15">
      <c r="A1573" s="13"/>
    </row>
    <row r="1574" spans="1:1" ht="15">
      <c r="A1574" s="13"/>
    </row>
    <row r="1575" spans="1:1" ht="15">
      <c r="A1575" s="13"/>
    </row>
    <row r="1576" spans="1:1" ht="15">
      <c r="A1576" s="13"/>
    </row>
    <row r="1577" spans="1:1" ht="15">
      <c r="A1577" s="13"/>
    </row>
    <row r="1578" spans="1:1" ht="15">
      <c r="A1578" s="13"/>
    </row>
    <row r="1579" spans="1:1" ht="15">
      <c r="A1579" s="13"/>
    </row>
    <row r="1580" spans="1:1" ht="15">
      <c r="A1580" s="13"/>
    </row>
    <row r="1581" spans="1:1" ht="15">
      <c r="A1581" s="13"/>
    </row>
    <row r="1582" spans="1:1" ht="15">
      <c r="A1582" s="13"/>
    </row>
    <row r="1583" spans="1:1" ht="15">
      <c r="A1583" s="13"/>
    </row>
    <row r="1584" spans="1:1" ht="15">
      <c r="A1584" s="13"/>
    </row>
    <row r="1585" spans="1:1" ht="15">
      <c r="A1585" s="13"/>
    </row>
    <row r="1586" spans="1:1" ht="15">
      <c r="A1586" s="13"/>
    </row>
    <row r="1587" spans="1:1" ht="15">
      <c r="A1587" s="13"/>
    </row>
    <row r="1588" spans="1:1" ht="15">
      <c r="A1588" s="13"/>
    </row>
    <row r="1589" spans="1:1" ht="15">
      <c r="A1589" s="13"/>
    </row>
    <row r="1590" spans="1:1" ht="15">
      <c r="A1590" s="13"/>
    </row>
    <row r="1591" spans="1:1" ht="15">
      <c r="A1591" s="13"/>
    </row>
    <row r="1592" spans="1:1" ht="15">
      <c r="A1592" s="13"/>
    </row>
    <row r="1593" spans="1:1" ht="15">
      <c r="A1593" s="13"/>
    </row>
    <row r="1594" spans="1:1" ht="15">
      <c r="A1594" s="13"/>
    </row>
    <row r="1595" spans="1:1" ht="15">
      <c r="A1595" s="13"/>
    </row>
    <row r="1596" spans="1:1" ht="15">
      <c r="A1596" s="13"/>
    </row>
    <row r="1597" spans="1:1" ht="15">
      <c r="A1597" s="13"/>
    </row>
    <row r="1598" spans="1:1" ht="15">
      <c r="A1598" s="13"/>
    </row>
    <row r="1599" spans="1:1" ht="15">
      <c r="A1599" s="13"/>
    </row>
    <row r="1600" spans="1:1" ht="15">
      <c r="A1600" s="13"/>
    </row>
    <row r="1601" spans="1:1" ht="15">
      <c r="A1601" s="13"/>
    </row>
    <row r="1602" spans="1:1" ht="15">
      <c r="A1602" s="13"/>
    </row>
    <row r="1603" spans="1:1" ht="15">
      <c r="A1603" s="13"/>
    </row>
    <row r="1604" spans="1:1" ht="15">
      <c r="A1604" s="13"/>
    </row>
    <row r="1605" spans="1:1" ht="15">
      <c r="A1605" s="13"/>
    </row>
    <row r="1606" spans="1:1" ht="15">
      <c r="A1606" s="13"/>
    </row>
    <row r="1607" spans="1:1" ht="15">
      <c r="A1607" s="13"/>
    </row>
    <row r="1608" spans="1:1" ht="15">
      <c r="A1608" s="13"/>
    </row>
    <row r="1609" spans="1:1" ht="15">
      <c r="A1609" s="13"/>
    </row>
    <row r="1610" spans="1:1" ht="15">
      <c r="A1610" s="13"/>
    </row>
    <row r="1611" spans="1:1" ht="15">
      <c r="A1611" s="13"/>
    </row>
    <row r="1612" spans="1:1" ht="15">
      <c r="A1612" s="13"/>
    </row>
    <row r="1613" spans="1:1" ht="15">
      <c r="A1613" s="13"/>
    </row>
    <row r="1614" spans="1:1" ht="15">
      <c r="A1614" s="13"/>
    </row>
    <row r="1615" spans="1:1" ht="15">
      <c r="A1615" s="13"/>
    </row>
    <row r="1616" spans="1:1" ht="15">
      <c r="A1616" s="13"/>
    </row>
    <row r="1617" spans="1:1" ht="15">
      <c r="A1617" s="13"/>
    </row>
    <row r="1618" spans="1:1" ht="15">
      <c r="A1618" s="13"/>
    </row>
    <row r="1619" spans="1:1" ht="15">
      <c r="A1619" s="13"/>
    </row>
    <row r="1620" spans="1:1" ht="15">
      <c r="A1620" s="13"/>
    </row>
    <row r="1621" spans="1:1" ht="15">
      <c r="A1621" s="13"/>
    </row>
    <row r="1622" spans="1:1" ht="15">
      <c r="A1622" s="13"/>
    </row>
    <row r="1623" spans="1:1" ht="15">
      <c r="A1623" s="13"/>
    </row>
    <row r="1624" spans="1:1" ht="15">
      <c r="A1624" s="13"/>
    </row>
    <row r="1625" spans="1:1" ht="15">
      <c r="A1625" s="13"/>
    </row>
    <row r="1626" spans="1:1" ht="15">
      <c r="A1626" s="13"/>
    </row>
    <row r="1627" spans="1:1" ht="15">
      <c r="A1627" s="13"/>
    </row>
    <row r="1628" spans="1:1" ht="15">
      <c r="A1628" s="13"/>
    </row>
    <row r="1629" spans="1:1" ht="15">
      <c r="A1629" s="13"/>
    </row>
    <row r="1630" spans="1:1" ht="15">
      <c r="A1630" s="13"/>
    </row>
    <row r="1631" spans="1:1" ht="15">
      <c r="A1631" s="13"/>
    </row>
    <row r="1632" spans="1:1" ht="15">
      <c r="A1632" s="13"/>
    </row>
    <row r="1633" spans="1:1" ht="15">
      <c r="A1633" s="13"/>
    </row>
    <row r="1634" spans="1:1" ht="15">
      <c r="A1634" s="13"/>
    </row>
    <row r="1635" spans="1:1" ht="15">
      <c r="A1635" s="13"/>
    </row>
    <row r="1636" spans="1:1" ht="15">
      <c r="A1636" s="13"/>
    </row>
    <row r="1637" spans="1:1" ht="15">
      <c r="A1637" s="13"/>
    </row>
    <row r="1638" spans="1:1" ht="15">
      <c r="A1638" s="13"/>
    </row>
    <row r="1639" spans="1:1" ht="15">
      <c r="A1639" s="13"/>
    </row>
    <row r="1640" spans="1:1" ht="15">
      <c r="A1640" s="13"/>
    </row>
    <row r="1641" spans="1:1" ht="15">
      <c r="A1641" s="13"/>
    </row>
    <row r="1642" spans="1:1" ht="15">
      <c r="A1642" s="13"/>
    </row>
    <row r="1643" spans="1:1" ht="15">
      <c r="A1643" s="13"/>
    </row>
    <row r="1644" spans="1:1" ht="15">
      <c r="A1644" s="13"/>
    </row>
    <row r="1645" spans="1:1" ht="15">
      <c r="A1645" s="13"/>
    </row>
    <row r="1646" spans="1:1" ht="15">
      <c r="A1646" s="13"/>
    </row>
    <row r="1647" spans="1:1" ht="15">
      <c r="A1647" s="13"/>
    </row>
    <row r="1648" spans="1:1" ht="15">
      <c r="A1648" s="13"/>
    </row>
    <row r="1649" spans="1:1" ht="15">
      <c r="A1649" s="13"/>
    </row>
    <row r="1650" spans="1:1" ht="15">
      <c r="A1650" s="13"/>
    </row>
    <row r="1651" spans="1:1" ht="15">
      <c r="A1651" s="13"/>
    </row>
    <row r="1652" spans="1:1" ht="15">
      <c r="A1652" s="13"/>
    </row>
    <row r="1653" spans="1:1" ht="15">
      <c r="A1653" s="13"/>
    </row>
    <row r="1654" spans="1:1" ht="15">
      <c r="A1654" s="13"/>
    </row>
    <row r="1655" spans="1:1" ht="15">
      <c r="A1655" s="13"/>
    </row>
    <row r="1656" spans="1:1" ht="15">
      <c r="A1656" s="13"/>
    </row>
    <row r="1657" spans="1:1" ht="15">
      <c r="A1657" s="13"/>
    </row>
    <row r="1658" spans="1:1" ht="15">
      <c r="A1658" s="13"/>
    </row>
    <row r="1659" spans="1:1" ht="15">
      <c r="A1659" s="13"/>
    </row>
    <row r="1660" spans="1:1" ht="15">
      <c r="A1660" s="13"/>
    </row>
    <row r="1661" spans="1:1" ht="15">
      <c r="A1661" s="13"/>
    </row>
    <row r="1662" spans="1:1" ht="15">
      <c r="A1662" s="13"/>
    </row>
    <row r="1663" spans="1:1" ht="15">
      <c r="A1663" s="13"/>
    </row>
    <row r="1664" spans="1:1" ht="15">
      <c r="A1664" s="13"/>
    </row>
    <row r="1665" spans="1:1" ht="15">
      <c r="A1665" s="13"/>
    </row>
    <row r="1666" spans="1:1" ht="15">
      <c r="A1666" s="13"/>
    </row>
    <row r="1667" spans="1:1" ht="15">
      <c r="A1667" s="13"/>
    </row>
    <row r="1668" spans="1:1" ht="15">
      <c r="A1668" s="13"/>
    </row>
    <row r="1669" spans="1:1" ht="15">
      <c r="A1669" s="13"/>
    </row>
    <row r="1670" spans="1:1" ht="15">
      <c r="A1670" s="13"/>
    </row>
    <row r="1671" spans="1:1" ht="15">
      <c r="A1671" s="13"/>
    </row>
    <row r="1672" spans="1:1" ht="15">
      <c r="A1672" s="13"/>
    </row>
    <row r="1673" spans="1:1" ht="15">
      <c r="A1673" s="13"/>
    </row>
    <row r="1674" spans="1:1" ht="15">
      <c r="A1674" s="13"/>
    </row>
    <row r="1675" spans="1:1" ht="15">
      <c r="A1675" s="13"/>
    </row>
    <row r="1676" spans="1:1" ht="15">
      <c r="A1676" s="13"/>
    </row>
    <row r="1677" spans="1:1" ht="15">
      <c r="A1677" s="13"/>
    </row>
    <row r="1678" spans="1:1" ht="15">
      <c r="A1678" s="13"/>
    </row>
    <row r="1679" spans="1:1" ht="15">
      <c r="A1679" s="13"/>
    </row>
    <row r="1680" spans="1:1" ht="15">
      <c r="A1680" s="13"/>
    </row>
    <row r="1681" spans="1:1" ht="15">
      <c r="A1681" s="13"/>
    </row>
    <row r="1682" spans="1:1" ht="15">
      <c r="A1682" s="13"/>
    </row>
    <row r="1683" spans="1:1" ht="15">
      <c r="A1683" s="13"/>
    </row>
    <row r="1684" spans="1:1" ht="15">
      <c r="A1684" s="13"/>
    </row>
    <row r="1685" spans="1:1" ht="15">
      <c r="A1685" s="13"/>
    </row>
    <row r="1686" spans="1:1" ht="15">
      <c r="A1686" s="13"/>
    </row>
    <row r="1687" spans="1:1" ht="15">
      <c r="A1687" s="13"/>
    </row>
    <row r="1688" spans="1:1" ht="15">
      <c r="A1688" s="13"/>
    </row>
    <row r="1689" spans="1:1" ht="15">
      <c r="A1689" s="13"/>
    </row>
    <row r="1690" spans="1:1" ht="15">
      <c r="A1690" s="13"/>
    </row>
    <row r="1691" spans="1:1" ht="15">
      <c r="A1691" s="13"/>
    </row>
    <row r="1692" spans="1:1" ht="15">
      <c r="A1692" s="13"/>
    </row>
    <row r="1693" spans="1:1" ht="15">
      <c r="A1693" s="13"/>
    </row>
    <row r="1694" spans="1:1" ht="15">
      <c r="A1694" s="13"/>
    </row>
    <row r="1695" spans="1:1" ht="15">
      <c r="A1695" s="13"/>
    </row>
    <row r="1696" spans="1:1" ht="15">
      <c r="A1696" s="13"/>
    </row>
    <row r="1697" spans="1:1" ht="15">
      <c r="A1697" s="13"/>
    </row>
    <row r="1698" spans="1:1" ht="15">
      <c r="A1698" s="13"/>
    </row>
    <row r="1699" spans="1:1" ht="15">
      <c r="A1699" s="13"/>
    </row>
    <row r="1700" spans="1:1" ht="15">
      <c r="A1700" s="13"/>
    </row>
    <row r="1701" spans="1:1" ht="15">
      <c r="A1701" s="13"/>
    </row>
    <row r="1702" spans="1:1" ht="15">
      <c r="A1702" s="13"/>
    </row>
    <row r="1703" spans="1:1" ht="15">
      <c r="A1703" s="13"/>
    </row>
    <row r="1704" spans="1:1" ht="15">
      <c r="A1704" s="13"/>
    </row>
    <row r="1705" spans="1:1" ht="15">
      <c r="A1705" s="13"/>
    </row>
    <row r="1706" spans="1:1" ht="15">
      <c r="A1706" s="13"/>
    </row>
    <row r="1707" spans="1:1" ht="15">
      <c r="A1707" s="13"/>
    </row>
    <row r="1708" spans="1:1" ht="15">
      <c r="A1708" s="13"/>
    </row>
    <row r="1709" spans="1:1" ht="15">
      <c r="A1709" s="13"/>
    </row>
    <row r="1710" spans="1:1" ht="15">
      <c r="A1710" s="13"/>
    </row>
    <row r="1711" spans="1:1" ht="15">
      <c r="A1711" s="13"/>
    </row>
    <row r="1712" spans="1:1" ht="15">
      <c r="A1712" s="13"/>
    </row>
    <row r="1713" spans="1:1" ht="15">
      <c r="A1713" s="13"/>
    </row>
    <row r="1714" spans="1:1" ht="15">
      <c r="A1714" s="13"/>
    </row>
    <row r="1715" spans="1:1" ht="15">
      <c r="A1715" s="13"/>
    </row>
    <row r="1716" spans="1:1" ht="15">
      <c r="A1716" s="13"/>
    </row>
    <row r="1717" spans="1:1" ht="15">
      <c r="A1717" s="13"/>
    </row>
    <row r="1718" spans="1:1" ht="15">
      <c r="A1718" s="13"/>
    </row>
    <row r="1719" spans="1:1" ht="15">
      <c r="A1719" s="13"/>
    </row>
    <row r="1720" spans="1:1" ht="15">
      <c r="A1720" s="13"/>
    </row>
    <row r="1721" spans="1:1" ht="15">
      <c r="A1721" s="13"/>
    </row>
    <row r="1722" spans="1:1" ht="15">
      <c r="A1722" s="13"/>
    </row>
    <row r="1723" spans="1:1" ht="15">
      <c r="A1723" s="13"/>
    </row>
    <row r="1724" spans="1:1" ht="15">
      <c r="A1724" s="13"/>
    </row>
    <row r="1725" spans="1:1" ht="15">
      <c r="A1725" s="13"/>
    </row>
    <row r="1726" spans="1:1" ht="15">
      <c r="A1726" s="13"/>
    </row>
    <row r="1727" spans="1:1" ht="15">
      <c r="A1727" s="13"/>
    </row>
    <row r="1728" spans="1:1" ht="15">
      <c r="A1728" s="13"/>
    </row>
    <row r="1729" spans="1:1" ht="15">
      <c r="A1729" s="13"/>
    </row>
    <row r="1730" spans="1:1" ht="15">
      <c r="A1730" s="13"/>
    </row>
    <row r="1731" spans="1:1" ht="15">
      <c r="A1731" s="13"/>
    </row>
    <row r="1732" spans="1:1" ht="15">
      <c r="A1732" s="13"/>
    </row>
    <row r="1733" spans="1:1" ht="15">
      <c r="A1733" s="13"/>
    </row>
    <row r="1734" spans="1:1" ht="15">
      <c r="A1734" s="13"/>
    </row>
    <row r="1735" spans="1:1" ht="15">
      <c r="A1735" s="13"/>
    </row>
    <row r="1736" spans="1:1" ht="15">
      <c r="A1736" s="13"/>
    </row>
    <row r="1737" spans="1:1" ht="15">
      <c r="A1737" s="13"/>
    </row>
    <row r="1738" spans="1:1" ht="15">
      <c r="A1738" s="13"/>
    </row>
    <row r="1739" spans="1:1" ht="15">
      <c r="A1739" s="13"/>
    </row>
    <row r="1740" spans="1:1" ht="15">
      <c r="A1740" s="13"/>
    </row>
    <row r="1741" spans="1:1" ht="15">
      <c r="A1741" s="13"/>
    </row>
    <row r="1742" spans="1:1" ht="15">
      <c r="A1742" s="13"/>
    </row>
    <row r="1743" spans="1:1" ht="15">
      <c r="A1743" s="13"/>
    </row>
    <row r="1744" spans="1:1" ht="15">
      <c r="A1744" s="13"/>
    </row>
    <row r="1745" spans="1:1" ht="15">
      <c r="A1745" s="13"/>
    </row>
    <row r="1746" spans="1:1" ht="15">
      <c r="A1746" s="13"/>
    </row>
    <row r="1747" spans="1:1" ht="15">
      <c r="A1747" s="13"/>
    </row>
    <row r="1748" spans="1:1" ht="15">
      <c r="A1748" s="13"/>
    </row>
    <row r="1749" spans="1:1" ht="15">
      <c r="A1749" s="13"/>
    </row>
    <row r="1750" spans="1:1" ht="15">
      <c r="A1750" s="13"/>
    </row>
    <row r="1751" spans="1:1" ht="15">
      <c r="A1751" s="13"/>
    </row>
    <row r="1752" spans="1:1" ht="15">
      <c r="A1752" s="13"/>
    </row>
    <row r="1753" spans="1:1" ht="15">
      <c r="A1753" s="13"/>
    </row>
    <row r="1754" spans="1:1" ht="15">
      <c r="A1754" s="13"/>
    </row>
    <row r="1755" spans="1:1" ht="15">
      <c r="A1755" s="13"/>
    </row>
    <row r="1756" spans="1:1" ht="15">
      <c r="A1756" s="13"/>
    </row>
    <row r="1757" spans="1:1" ht="15">
      <c r="A1757" s="13"/>
    </row>
    <row r="1758" spans="1:1" ht="15">
      <c r="A1758" s="13"/>
    </row>
    <row r="1759" spans="1:1" ht="15">
      <c r="A1759" s="13"/>
    </row>
    <row r="1760" spans="1:1" ht="15">
      <c r="A1760" s="13"/>
    </row>
    <row r="1761" spans="1:1" ht="15">
      <c r="A1761" s="13"/>
    </row>
    <row r="1762" spans="1:1" ht="15">
      <c r="A1762" s="13"/>
    </row>
    <row r="1763" spans="1:1" ht="15">
      <c r="A1763" s="13"/>
    </row>
    <row r="1764" spans="1:1" ht="15">
      <c r="A1764" s="13"/>
    </row>
    <row r="1765" spans="1:1" ht="15">
      <c r="A1765" s="13"/>
    </row>
    <row r="1766" spans="1:1" ht="15">
      <c r="A1766" s="13"/>
    </row>
    <row r="1767" spans="1:1" ht="15">
      <c r="A1767" s="13"/>
    </row>
    <row r="1768" spans="1:1" ht="15">
      <c r="A1768" s="13"/>
    </row>
    <row r="1769" spans="1:1" ht="15">
      <c r="A1769" s="13"/>
    </row>
    <row r="1770" spans="1:1" ht="15">
      <c r="A1770" s="13"/>
    </row>
    <row r="1771" spans="1:1" ht="15">
      <c r="A1771" s="13"/>
    </row>
    <row r="1772" spans="1:1" ht="15">
      <c r="A1772" s="13"/>
    </row>
    <row r="1773" spans="1:1" ht="15">
      <c r="A1773" s="13"/>
    </row>
    <row r="1774" spans="1:1" ht="15">
      <c r="A1774" s="13"/>
    </row>
    <row r="1775" spans="1:1" ht="15">
      <c r="A1775" s="13"/>
    </row>
    <row r="1776" spans="1:1" ht="15">
      <c r="A1776" s="13"/>
    </row>
    <row r="1777" spans="1:1" ht="15">
      <c r="A1777" s="13"/>
    </row>
    <row r="1778" spans="1:1" ht="15">
      <c r="A1778" s="13"/>
    </row>
    <row r="1779" spans="1:1" ht="15">
      <c r="A1779" s="13"/>
    </row>
    <row r="1780" spans="1:1" ht="15">
      <c r="A1780" s="13"/>
    </row>
    <row r="1781" spans="1:1" ht="15">
      <c r="A1781" s="13"/>
    </row>
    <row r="1782" spans="1:1" ht="15">
      <c r="A1782" s="13"/>
    </row>
    <row r="1783" spans="1:1" ht="15">
      <c r="A1783" s="13"/>
    </row>
    <row r="1784" spans="1:1" ht="15">
      <c r="A1784" s="13"/>
    </row>
    <row r="1785" spans="1:1" ht="15">
      <c r="A1785" s="13"/>
    </row>
    <row r="1786" spans="1:1" ht="15">
      <c r="A1786" s="13"/>
    </row>
    <row r="1787" spans="1:1" ht="15">
      <c r="A1787" s="13"/>
    </row>
    <row r="1788" spans="1:1" ht="15">
      <c r="A1788" s="13"/>
    </row>
    <row r="1789" spans="1:1" ht="15">
      <c r="A1789" s="13"/>
    </row>
    <row r="1790" spans="1:1" ht="15">
      <c r="A1790" s="13"/>
    </row>
    <row r="1791" spans="1:1" ht="15">
      <c r="A1791" s="13"/>
    </row>
    <row r="1792" spans="1:1" ht="15">
      <c r="A1792" s="13"/>
    </row>
    <row r="1793" spans="1:1" ht="15">
      <c r="A1793" s="13"/>
    </row>
    <row r="1794" spans="1:1" ht="15">
      <c r="A1794" s="13"/>
    </row>
    <row r="1795" spans="1:1" ht="15">
      <c r="A1795" s="13"/>
    </row>
    <row r="1796" spans="1:1" ht="15">
      <c r="A1796" s="13"/>
    </row>
    <row r="1797" spans="1:1" ht="15">
      <c r="A1797" s="13"/>
    </row>
    <row r="1798" spans="1:1" ht="15">
      <c r="A1798" s="13"/>
    </row>
    <row r="1799" spans="1:1" ht="15">
      <c r="A1799" s="13"/>
    </row>
    <row r="1800" spans="1:1" ht="15">
      <c r="A1800" s="13"/>
    </row>
    <row r="1801" spans="1:1" ht="15">
      <c r="A1801" s="13"/>
    </row>
    <row r="1802" spans="1:1" ht="15">
      <c r="A1802" s="13"/>
    </row>
    <row r="1803" spans="1:1" ht="15">
      <c r="A1803" s="13"/>
    </row>
    <row r="1804" spans="1:1" ht="15">
      <c r="A1804" s="13"/>
    </row>
    <row r="1805" spans="1:1" ht="15">
      <c r="A1805" s="13"/>
    </row>
    <row r="1806" spans="1:1" ht="15">
      <c r="A1806" s="13"/>
    </row>
    <row r="1807" spans="1:1" ht="15">
      <c r="A1807" s="13"/>
    </row>
    <row r="1808" spans="1:1" ht="15">
      <c r="A1808" s="13"/>
    </row>
    <row r="1809" spans="1:1" ht="15">
      <c r="A1809" s="13"/>
    </row>
    <row r="1810" spans="1:1" ht="15">
      <c r="A1810" s="13"/>
    </row>
    <row r="1811" spans="1:1" ht="15">
      <c r="A1811" s="13"/>
    </row>
    <row r="1812" spans="1:1" ht="15">
      <c r="A1812" s="13"/>
    </row>
    <row r="1813" spans="1:1" ht="15">
      <c r="A1813" s="13"/>
    </row>
    <row r="1814" spans="1:1" ht="15">
      <c r="A1814" s="13"/>
    </row>
    <row r="1815" spans="1:1" ht="15">
      <c r="A1815" s="13"/>
    </row>
    <row r="1816" spans="1:1" ht="15">
      <c r="A1816" s="13"/>
    </row>
    <row r="1817" spans="1:1" ht="15">
      <c r="A1817" s="13"/>
    </row>
    <row r="1818" spans="1:1" ht="15">
      <c r="A1818" s="13"/>
    </row>
    <row r="1819" spans="1:1" ht="15">
      <c r="A1819" s="13"/>
    </row>
    <row r="1820" spans="1:1" ht="15">
      <c r="A1820" s="13"/>
    </row>
    <row r="1821" spans="1:1" ht="15">
      <c r="A1821" s="13"/>
    </row>
    <row r="1822" spans="1:1" ht="15">
      <c r="A1822" s="13"/>
    </row>
    <row r="1823" spans="1:1" ht="15">
      <c r="A1823" s="13"/>
    </row>
    <row r="1824" spans="1:1" ht="15">
      <c r="A1824" s="13"/>
    </row>
    <row r="1825" spans="1:1" ht="15">
      <c r="A1825" s="13"/>
    </row>
    <row r="1826" spans="1:1" ht="15">
      <c r="A1826" s="13"/>
    </row>
    <row r="1827" spans="1:1" ht="15">
      <c r="A1827" s="13"/>
    </row>
    <row r="1828" spans="1:1" ht="15">
      <c r="A1828" s="13"/>
    </row>
    <row r="1829" spans="1:1" ht="15">
      <c r="A1829" s="13"/>
    </row>
    <row r="1830" spans="1:1" ht="15">
      <c r="A1830" s="13"/>
    </row>
    <row r="1831" spans="1:1" ht="15">
      <c r="A1831" s="13"/>
    </row>
    <row r="1832" spans="1:1" ht="15">
      <c r="A1832" s="13"/>
    </row>
    <row r="1833" spans="1:1" ht="15">
      <c r="A1833" s="13"/>
    </row>
    <row r="1834" spans="1:1" ht="15">
      <c r="A1834" s="13"/>
    </row>
    <row r="1835" spans="1:1" ht="15">
      <c r="A1835" s="13"/>
    </row>
    <row r="1836" spans="1:1" ht="15">
      <c r="A1836" s="13"/>
    </row>
    <row r="1837" spans="1:1" ht="15">
      <c r="A1837" s="13"/>
    </row>
    <row r="1838" spans="1:1" ht="15">
      <c r="A1838" s="13"/>
    </row>
    <row r="1839" spans="1:1" ht="15">
      <c r="A1839" s="13"/>
    </row>
    <row r="1840" spans="1:1" ht="15">
      <c r="A1840" s="13"/>
    </row>
    <row r="1841" spans="1:1" ht="15">
      <c r="A1841" s="13"/>
    </row>
    <row r="1842" spans="1:1" ht="15">
      <c r="A1842" s="13"/>
    </row>
    <row r="1843" spans="1:1" ht="15">
      <c r="A1843" s="13"/>
    </row>
    <row r="1844" spans="1:1" ht="15">
      <c r="A1844" s="13"/>
    </row>
    <row r="1845" spans="1:1" ht="15">
      <c r="A1845" s="13"/>
    </row>
    <row r="1846" spans="1:1" ht="15">
      <c r="A1846" s="13"/>
    </row>
    <row r="1847" spans="1:1" ht="15">
      <c r="A1847" s="13"/>
    </row>
    <row r="1848" spans="1:1" ht="15">
      <c r="A1848" s="13"/>
    </row>
    <row r="1849" spans="1:1" ht="15">
      <c r="A1849" s="13"/>
    </row>
    <row r="1850" spans="1:1" ht="15">
      <c r="A1850" s="13"/>
    </row>
    <row r="1851" spans="1:1" ht="15">
      <c r="A1851" s="13"/>
    </row>
    <row r="1852" spans="1:1" ht="15">
      <c r="A1852" s="13"/>
    </row>
    <row r="1853" spans="1:1" ht="15">
      <c r="A1853" s="13"/>
    </row>
    <row r="1854" spans="1:1" ht="15">
      <c r="A1854" s="13"/>
    </row>
    <row r="1855" spans="1:1" ht="15">
      <c r="A1855" s="13"/>
    </row>
    <row r="1856" spans="1:1" ht="15">
      <c r="A1856" s="13"/>
    </row>
    <row r="1857" spans="1:1" ht="15">
      <c r="A1857" s="13"/>
    </row>
    <row r="1858" spans="1:1" ht="15">
      <c r="A1858" s="13"/>
    </row>
    <row r="1859" spans="1:1" ht="15">
      <c r="A1859" s="13"/>
    </row>
    <row r="1860" spans="1:1" ht="15">
      <c r="A1860" s="13"/>
    </row>
    <row r="1861" spans="1:1" ht="15">
      <c r="A1861" s="13"/>
    </row>
    <row r="1862" spans="1:1" ht="15">
      <c r="A1862" s="13"/>
    </row>
    <row r="1863" spans="1:1" ht="15">
      <c r="A1863" s="13"/>
    </row>
    <row r="1864" spans="1:1" ht="15">
      <c r="A1864" s="13"/>
    </row>
    <row r="1865" spans="1:1" ht="15">
      <c r="A1865" s="13"/>
    </row>
    <row r="1866" spans="1:1" ht="15">
      <c r="A1866" s="13"/>
    </row>
    <row r="1867" spans="1:1" ht="15">
      <c r="A1867" s="13"/>
    </row>
    <row r="1868" spans="1:1" ht="15">
      <c r="A1868" s="13"/>
    </row>
    <row r="1869" spans="1:1" ht="15">
      <c r="A1869" s="13"/>
    </row>
    <row r="1870" spans="1:1" ht="15">
      <c r="A1870" s="13"/>
    </row>
    <row r="1871" spans="1:1" ht="15">
      <c r="A1871" s="13"/>
    </row>
    <row r="1872" spans="1:1" ht="15">
      <c r="A1872" s="13"/>
    </row>
    <row r="1873" spans="1:1" ht="15">
      <c r="A1873" s="13"/>
    </row>
    <row r="1874" spans="1:1" ht="15">
      <c r="A1874" s="13"/>
    </row>
    <row r="1875" spans="1:1" ht="15">
      <c r="A1875" s="13"/>
    </row>
    <row r="1876" spans="1:1" ht="15">
      <c r="A1876" s="13"/>
    </row>
    <row r="1877" spans="1:1" ht="15">
      <c r="A1877" s="13"/>
    </row>
    <row r="1878" spans="1:1" ht="15">
      <c r="A1878" s="13"/>
    </row>
    <row r="1879" spans="1:1" ht="15">
      <c r="A1879" s="13"/>
    </row>
    <row r="1880" spans="1:1" ht="15">
      <c r="A1880" s="13"/>
    </row>
    <row r="1881" spans="1:1" ht="15">
      <c r="A1881" s="13"/>
    </row>
    <row r="1882" spans="1:1" ht="15">
      <c r="A1882" s="13"/>
    </row>
    <row r="1883" spans="1:1" ht="15">
      <c r="A1883" s="13"/>
    </row>
    <row r="1884" spans="1:1" ht="15">
      <c r="A1884" s="13"/>
    </row>
    <row r="1885" spans="1:1" ht="15">
      <c r="A1885" s="13"/>
    </row>
    <row r="1886" spans="1:1" ht="15">
      <c r="A1886" s="13"/>
    </row>
    <row r="1887" spans="1:1" ht="15">
      <c r="A1887" s="13"/>
    </row>
    <row r="1888" spans="1:1" ht="15">
      <c r="A1888" s="13"/>
    </row>
    <row r="1889" spans="1:1" ht="15">
      <c r="A1889" s="13"/>
    </row>
    <row r="1890" spans="1:1" ht="15">
      <c r="A1890" s="13"/>
    </row>
    <row r="1891" spans="1:1" ht="15">
      <c r="A1891" s="13"/>
    </row>
    <row r="1892" spans="1:1" ht="15">
      <c r="A1892" s="13"/>
    </row>
    <row r="1893" spans="1:1" ht="15">
      <c r="A1893" s="13"/>
    </row>
    <row r="1894" spans="1:1" ht="15">
      <c r="A1894" s="13"/>
    </row>
    <row r="1895" spans="1:1" ht="15">
      <c r="A1895" s="13"/>
    </row>
    <row r="1896" spans="1:1" ht="15">
      <c r="A1896" s="13"/>
    </row>
    <row r="1897" spans="1:1" ht="15">
      <c r="A1897" s="13"/>
    </row>
    <row r="1898" spans="1:1" ht="15">
      <c r="A1898" s="13"/>
    </row>
    <row r="1899" spans="1:1" ht="15">
      <c r="A1899" s="13"/>
    </row>
    <row r="1900" spans="1:1" ht="15">
      <c r="A1900" s="13"/>
    </row>
    <row r="1901" spans="1:1" ht="15">
      <c r="A1901" s="13"/>
    </row>
    <row r="1902" spans="1:1" ht="15">
      <c r="A1902" s="13"/>
    </row>
    <row r="1903" spans="1:1" ht="15">
      <c r="A1903" s="13"/>
    </row>
    <row r="1904" spans="1:1" ht="15">
      <c r="A1904" s="13"/>
    </row>
    <row r="1905" spans="1:1" ht="15">
      <c r="A1905" s="13"/>
    </row>
    <row r="1906" spans="1:1" ht="15">
      <c r="A1906" s="13"/>
    </row>
    <row r="1907" spans="1:1" ht="15">
      <c r="A1907" s="13"/>
    </row>
    <row r="1908" spans="1:1" ht="15">
      <c r="A1908" s="13"/>
    </row>
    <row r="1909" spans="1:1" ht="15">
      <c r="A1909" s="13"/>
    </row>
    <row r="1910" spans="1:1" ht="15">
      <c r="A1910" s="13"/>
    </row>
    <row r="1911" spans="1:1" ht="15">
      <c r="A1911" s="13"/>
    </row>
    <row r="1912" spans="1:1" ht="15">
      <c r="A1912" s="13"/>
    </row>
    <row r="1913" spans="1:1" ht="15">
      <c r="A1913" s="13"/>
    </row>
    <row r="1914" spans="1:1" ht="15">
      <c r="A1914" s="13"/>
    </row>
    <row r="1915" spans="1:1" ht="15">
      <c r="A1915" s="13"/>
    </row>
    <row r="1916" spans="1:1" ht="15">
      <c r="A1916" s="13"/>
    </row>
    <row r="1917" spans="1:1" ht="15">
      <c r="A1917" s="13"/>
    </row>
    <row r="1918" spans="1:1" ht="15">
      <c r="A1918" s="13"/>
    </row>
    <row r="1919" spans="1:1" ht="15">
      <c r="A1919" s="13"/>
    </row>
    <row r="1920" spans="1:1" ht="15">
      <c r="A1920" s="13"/>
    </row>
    <row r="1921" spans="1:1" ht="15">
      <c r="A1921" s="13"/>
    </row>
    <row r="1922" spans="1:1" ht="15">
      <c r="A1922" s="13"/>
    </row>
    <row r="1923" spans="1:1" ht="15">
      <c r="A1923" s="13"/>
    </row>
    <row r="1924" spans="1:1" ht="15">
      <c r="A1924" s="13"/>
    </row>
    <row r="1925" spans="1:1" ht="15">
      <c r="A1925" s="13"/>
    </row>
    <row r="1926" spans="1:1" ht="15">
      <c r="A1926" s="13"/>
    </row>
    <row r="1927" spans="1:1" ht="15">
      <c r="A1927" s="13"/>
    </row>
    <row r="1928" spans="1:1" ht="15">
      <c r="A1928" s="13"/>
    </row>
    <row r="1929" spans="1:1" ht="15">
      <c r="A1929" s="13"/>
    </row>
    <row r="1930" spans="1:1" ht="15">
      <c r="A1930" s="13"/>
    </row>
    <row r="1931" spans="1:1" ht="15">
      <c r="A1931" s="13"/>
    </row>
    <row r="1932" spans="1:1" ht="15">
      <c r="A1932" s="13"/>
    </row>
    <row r="1933" spans="1:1" ht="15">
      <c r="A1933" s="13"/>
    </row>
    <row r="1934" spans="1:1" ht="15">
      <c r="A1934" s="13"/>
    </row>
    <row r="1935" spans="1:1" ht="15">
      <c r="A1935" s="13"/>
    </row>
    <row r="1936" spans="1:1" ht="15">
      <c r="A1936" s="13"/>
    </row>
    <row r="1937" spans="1:1" ht="15">
      <c r="A1937" s="13"/>
    </row>
    <row r="1938" spans="1:1" ht="15">
      <c r="A1938" s="13"/>
    </row>
    <row r="1939" spans="1:1" ht="15">
      <c r="A1939" s="13"/>
    </row>
    <row r="1940" spans="1:1" ht="15">
      <c r="A1940" s="13"/>
    </row>
    <row r="1941" spans="1:1" ht="15">
      <c r="A1941" s="13"/>
    </row>
    <row r="1942" spans="1:1" ht="15">
      <c r="A1942" s="13"/>
    </row>
    <row r="1943" spans="1:1" ht="15">
      <c r="A1943" s="13"/>
    </row>
    <row r="1944" spans="1:1" ht="15">
      <c r="A1944" s="13"/>
    </row>
    <row r="1945" spans="1:1" ht="15">
      <c r="A1945" s="13"/>
    </row>
    <row r="1946" spans="1:1" ht="15">
      <c r="A1946" s="13"/>
    </row>
    <row r="1947" spans="1:1" ht="15">
      <c r="A1947" s="13"/>
    </row>
    <row r="1948" spans="1:1" ht="15">
      <c r="A1948" s="13"/>
    </row>
    <row r="1949" spans="1:1" ht="15">
      <c r="A1949" s="13"/>
    </row>
    <row r="1950" spans="1:1" ht="15">
      <c r="A1950" s="13"/>
    </row>
    <row r="1951" spans="1:1" ht="15">
      <c r="A1951" s="13"/>
    </row>
    <row r="1952" spans="1:1" ht="15">
      <c r="A1952" s="13"/>
    </row>
    <row r="1953" spans="1:1" ht="15">
      <c r="A1953" s="13"/>
    </row>
    <row r="1954" spans="1:1" ht="15">
      <c r="A1954" s="13"/>
    </row>
    <row r="1955" spans="1:1" ht="15">
      <c r="A1955" s="13"/>
    </row>
    <row r="1956" spans="1:1" ht="15">
      <c r="A1956" s="13"/>
    </row>
    <row r="1957" spans="1:1" ht="15">
      <c r="A1957" s="13"/>
    </row>
    <row r="1958" spans="1:1" ht="15">
      <c r="A1958" s="13"/>
    </row>
    <row r="1959" spans="1:1" ht="15">
      <c r="A1959" s="13"/>
    </row>
    <row r="1960" spans="1:1" ht="15">
      <c r="A1960" s="13"/>
    </row>
    <row r="1961" spans="1:1" ht="15">
      <c r="A1961" s="13"/>
    </row>
    <row r="1962" spans="1:1" ht="15">
      <c r="A1962" s="13"/>
    </row>
    <row r="1963" spans="1:1" ht="15">
      <c r="A1963" s="13"/>
    </row>
    <row r="1964" spans="1:1" ht="15">
      <c r="A1964" s="13"/>
    </row>
    <row r="1965" spans="1:1" ht="15">
      <c r="A1965" s="13"/>
    </row>
    <row r="1966" spans="1:1" ht="15">
      <c r="A1966" s="13"/>
    </row>
    <row r="1967" spans="1:1" ht="15">
      <c r="A1967" s="13"/>
    </row>
    <row r="1968" spans="1:1" ht="15">
      <c r="A1968" s="13"/>
    </row>
    <row r="1969" spans="1:1" ht="15">
      <c r="A1969" s="13"/>
    </row>
    <row r="1970" spans="1:1" ht="15">
      <c r="A1970" s="13"/>
    </row>
    <row r="1971" spans="1:1" ht="15">
      <c r="A1971" s="13"/>
    </row>
    <row r="1972" spans="1:1" ht="15">
      <c r="A1972" s="13"/>
    </row>
    <row r="1973" spans="1:1" ht="15">
      <c r="A1973" s="13"/>
    </row>
    <row r="1974" spans="1:1" ht="15">
      <c r="A1974" s="13"/>
    </row>
    <row r="1975" spans="1:1" ht="15">
      <c r="A1975" s="13"/>
    </row>
    <row r="1976" spans="1:1" ht="15">
      <c r="A1976" s="13"/>
    </row>
    <row r="1977" spans="1:1" ht="15">
      <c r="A1977" s="13"/>
    </row>
    <row r="1978" spans="1:1" ht="15">
      <c r="A1978" s="13"/>
    </row>
    <row r="1979" spans="1:1" ht="15">
      <c r="A1979" s="13"/>
    </row>
    <row r="1980" spans="1:1" ht="15">
      <c r="A1980" s="13"/>
    </row>
    <row r="1981" spans="1:1" ht="15">
      <c r="A1981" s="13"/>
    </row>
    <row r="1982" spans="1:1" ht="15">
      <c r="A1982" s="13"/>
    </row>
    <row r="1983" spans="1:1" ht="15">
      <c r="A1983" s="13"/>
    </row>
    <row r="1984" spans="1:1" ht="15">
      <c r="A1984" s="13"/>
    </row>
    <row r="1985" spans="1:1" ht="15">
      <c r="A1985" s="13"/>
    </row>
    <row r="1986" spans="1:1" ht="15">
      <c r="A1986" s="13"/>
    </row>
    <row r="1987" spans="1:1" ht="15">
      <c r="A1987" s="13"/>
    </row>
    <row r="1988" spans="1:1" ht="15">
      <c r="A1988" s="13"/>
    </row>
    <row r="1989" spans="1:1" ht="15">
      <c r="A1989" s="13"/>
    </row>
    <row r="1990" spans="1:1" ht="15">
      <c r="A1990" s="13"/>
    </row>
    <row r="1991" spans="1:1" ht="15">
      <c r="A1991" s="13"/>
    </row>
    <row r="1992" spans="1:1" ht="15">
      <c r="A1992" s="13"/>
    </row>
    <row r="1993" spans="1:1" ht="15">
      <c r="A1993" s="13"/>
    </row>
    <row r="1994" spans="1:1" ht="15">
      <c r="A1994" s="13"/>
    </row>
    <row r="1995" spans="1:1" ht="15">
      <c r="A1995" s="13"/>
    </row>
    <row r="1996" spans="1:1" ht="15">
      <c r="A1996" s="13"/>
    </row>
    <row r="1997" spans="1:1" ht="15">
      <c r="A1997" s="13"/>
    </row>
    <row r="1998" spans="1:1" ht="15">
      <c r="A1998" s="13"/>
    </row>
    <row r="1999" spans="1:1" ht="15">
      <c r="A1999" s="13"/>
    </row>
    <row r="2000" spans="1:1" ht="15">
      <c r="A2000" s="13"/>
    </row>
  </sheetData>
  <sheetProtection algorithmName="SHA-512" hashValue="MYmbpV2Mk9Yt1/emxzIJ9g96CZxFFUTf14uxiSBuU4zMajwi239oeE6PPEAygvBN5hw5yv8wQUj087vwowp0aw==" saltValue="DW1+qBiwZcASd6EZcnj/xA==" spinCount="100000" sheet="1" objects="1" scenarios="1" selectLockedCells="1" selectUnlockedCells="1"/>
  <dataConsolidate/>
  <mergeCells count="32">
    <mergeCell ref="E2:H2"/>
    <mergeCell ref="E3:H3"/>
    <mergeCell ref="O38:Q38"/>
    <mergeCell ref="O40:Q40"/>
    <mergeCell ref="J58:J59"/>
    <mergeCell ref="K58:K59"/>
    <mergeCell ref="L58:L59"/>
    <mergeCell ref="M58:M59"/>
    <mergeCell ref="O32:Q32"/>
    <mergeCell ref="O33:Q33"/>
    <mergeCell ref="O36:Q36"/>
    <mergeCell ref="J54:J55"/>
    <mergeCell ref="K54:K55"/>
    <mergeCell ref="L54:L55"/>
    <mergeCell ref="M54:M55"/>
    <mergeCell ref="J56:J57"/>
    <mergeCell ref="K56:K57"/>
    <mergeCell ref="L56:L57"/>
    <mergeCell ref="M56:M57"/>
    <mergeCell ref="D5:G5"/>
    <mergeCell ref="I5:L5"/>
    <mergeCell ref="M5:O5"/>
    <mergeCell ref="E45:G45"/>
    <mergeCell ref="F46:G46"/>
    <mergeCell ref="F47:G47"/>
    <mergeCell ref="D50:E50"/>
    <mergeCell ref="G50:H50"/>
    <mergeCell ref="J50:M51"/>
    <mergeCell ref="J52:J53"/>
    <mergeCell ref="K52:K53"/>
    <mergeCell ref="L52:L53"/>
    <mergeCell ref="M52:M53"/>
  </mergeCells>
  <dataValidations count="2">
    <dataValidation type="whole" allowBlank="1" showInputMessage="1" showErrorMessage="1" sqref="B1" xr:uid="{00000000-0002-0000-0B00-000000000000}">
      <formula1>0</formula1>
      <formula2>5000</formula2>
    </dataValidation>
    <dataValidation operator="lessThanOrEqual" allowBlank="1" showInputMessage="1" showErrorMessage="1" sqref="H24" xr:uid="{00000000-0002-0000-0B00-000001000000}"/>
  </dataValidations>
  <pageMargins left="0.70866141732283472" right="0.70866141732283472" top="0.74803149606299213" bottom="0.74803149606299213" header="0.31496062992125984" footer="0.31496062992125984"/>
  <pageSetup paperSize="9" scale="10" orientation="landscape" r:id="rId1"/>
  <headerFooter>
    <oddFooter>&amp;F</oddFooter>
  </headerFooter>
  <ignoredErrors>
    <ignoredError sqref="J25:K25 G55:H55 H65" formula="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fitToPage="1"/>
  </sheetPr>
  <dimension ref="A1:AJ2000"/>
  <sheetViews>
    <sheetView showGridLines="0" zoomScale="90" zoomScaleNormal="90" workbookViewId="0">
      <selection activeCell="B1" sqref="B1"/>
    </sheetView>
  </sheetViews>
  <sheetFormatPr defaultColWidth="11.42578125" defaultRowHeight="12.75"/>
  <cols>
    <col min="1" max="1" width="10.42578125" style="120" customWidth="1"/>
    <col min="2" max="2" width="6.42578125" style="18" customWidth="1"/>
    <col min="3" max="3" width="28.85546875" style="18" bestFit="1" customWidth="1"/>
    <col min="4" max="6" width="11.42578125" style="18" customWidth="1"/>
    <col min="7" max="7" width="12.28515625" style="18" customWidth="1"/>
    <col min="8" max="17" width="11.42578125" style="18" customWidth="1"/>
    <col min="18" max="24" width="11.42578125" style="18"/>
    <col min="25" max="25" width="11.42578125" style="18" customWidth="1"/>
    <col min="26" max="26" width="9.7109375" style="18" customWidth="1"/>
    <col min="27" max="27" width="24.28515625" style="21" customWidth="1"/>
    <col min="28" max="28" width="9.7109375" style="21" customWidth="1"/>
    <col min="29" max="29" width="9.85546875" style="21" customWidth="1"/>
    <col min="30" max="30" width="13.85546875" style="21" customWidth="1"/>
    <col min="31" max="31" width="12.140625" style="21" customWidth="1"/>
    <col min="32" max="32" width="12.7109375" style="21" customWidth="1"/>
    <col min="33" max="33" width="10.140625" style="21" customWidth="1"/>
    <col min="34" max="34" width="9.5703125" style="21" customWidth="1"/>
    <col min="35" max="35" width="13.7109375" style="21" customWidth="1"/>
    <col min="36" max="36" width="12.140625" style="21" customWidth="1"/>
    <col min="37" max="37" width="11.42578125" style="18" customWidth="1"/>
    <col min="38" max="16384" width="11.42578125" style="18"/>
  </cols>
  <sheetData>
    <row r="1" spans="1:36" ht="15">
      <c r="A1" s="87">
        <v>0</v>
      </c>
      <c r="B1" s="87"/>
      <c r="C1" s="46"/>
      <c r="D1" s="96"/>
      <c r="F1" s="21"/>
      <c r="G1" s="21"/>
      <c r="H1" s="21"/>
      <c r="I1" s="21"/>
      <c r="J1" s="21"/>
      <c r="K1" s="21"/>
      <c r="L1" s="21"/>
      <c r="M1" s="21"/>
      <c r="N1" s="21"/>
      <c r="O1" s="21"/>
      <c r="Q1" s="57"/>
      <c r="AA1" s="18"/>
      <c r="AB1" s="18"/>
      <c r="AC1" s="18"/>
      <c r="AD1" s="18"/>
      <c r="AE1" s="18"/>
      <c r="AF1" s="18"/>
      <c r="AG1" s="18"/>
      <c r="AH1" s="18"/>
      <c r="AI1" s="18"/>
      <c r="AJ1" s="18"/>
    </row>
    <row r="2" spans="1:36" ht="15">
      <c r="A2" s="13">
        <v>1</v>
      </c>
      <c r="C2" s="317"/>
      <c r="D2" s="21"/>
      <c r="E2" s="640" t="s">
        <v>681</v>
      </c>
      <c r="F2" s="640"/>
      <c r="G2" s="640"/>
      <c r="H2" s="640"/>
      <c r="I2" s="21"/>
      <c r="J2" s="21"/>
      <c r="K2" s="21"/>
      <c r="L2" s="21"/>
      <c r="Q2" s="57"/>
      <c r="AA2" s="18"/>
      <c r="AB2" s="18"/>
      <c r="AC2" s="18"/>
      <c r="AD2" s="18"/>
      <c r="AE2" s="18"/>
      <c r="AF2" s="18"/>
      <c r="AG2" s="18"/>
      <c r="AH2" s="18"/>
      <c r="AI2" s="18"/>
      <c r="AJ2" s="18"/>
    </row>
    <row r="3" spans="1:36" ht="15">
      <c r="A3" s="13">
        <v>2</v>
      </c>
      <c r="C3" s="317"/>
      <c r="D3" s="21"/>
      <c r="E3" s="641" t="s">
        <v>780</v>
      </c>
      <c r="F3" s="641"/>
      <c r="G3" s="641"/>
      <c r="H3" s="641"/>
      <c r="I3" s="21"/>
      <c r="J3" s="21"/>
      <c r="K3" s="21"/>
      <c r="L3" s="21"/>
      <c r="Q3" s="57"/>
      <c r="AA3" s="18"/>
      <c r="AB3" s="18"/>
      <c r="AC3" s="18"/>
      <c r="AD3" s="18"/>
      <c r="AE3" s="18"/>
      <c r="AF3" s="18"/>
      <c r="AG3" s="18"/>
      <c r="AH3" s="18"/>
      <c r="AI3" s="18"/>
      <c r="AJ3" s="18"/>
    </row>
    <row r="4" spans="1:36" ht="15">
      <c r="A4" s="13">
        <v>3</v>
      </c>
      <c r="C4" s="21"/>
      <c r="D4" s="21"/>
      <c r="E4" s="21"/>
      <c r="F4" s="21"/>
      <c r="G4" s="21"/>
      <c r="H4" s="21"/>
      <c r="I4" s="21"/>
      <c r="J4" s="21"/>
      <c r="K4" s="21"/>
      <c r="L4" s="21"/>
      <c r="Q4" s="57"/>
      <c r="AA4" s="18"/>
      <c r="AB4" s="18"/>
      <c r="AC4" s="18"/>
      <c r="AD4" s="18"/>
      <c r="AE4" s="18"/>
      <c r="AF4" s="18"/>
      <c r="AG4" s="18"/>
      <c r="AH4" s="18"/>
      <c r="AI4" s="18"/>
      <c r="AJ4" s="18"/>
    </row>
    <row r="5" spans="1:36" ht="15" customHeight="1">
      <c r="A5" s="13">
        <v>4</v>
      </c>
      <c r="C5" s="4"/>
      <c r="D5" s="631" t="s">
        <v>101</v>
      </c>
      <c r="E5" s="631"/>
      <c r="F5" s="631"/>
      <c r="G5" s="631"/>
      <c r="H5" s="4"/>
      <c r="I5" s="631" t="s">
        <v>102</v>
      </c>
      <c r="J5" s="631"/>
      <c r="K5" s="631"/>
      <c r="L5" s="631"/>
      <c r="M5" s="629" t="s">
        <v>49</v>
      </c>
      <c r="N5" s="630"/>
      <c r="O5" s="630"/>
      <c r="Q5" s="293" t="s">
        <v>26</v>
      </c>
      <c r="AA5" s="18"/>
      <c r="AB5" s="18"/>
      <c r="AC5" s="18"/>
      <c r="AD5" s="18"/>
      <c r="AE5" s="18"/>
      <c r="AF5" s="18"/>
      <c r="AG5" s="18"/>
      <c r="AH5" s="18"/>
      <c r="AI5" s="18"/>
      <c r="AJ5" s="18"/>
    </row>
    <row r="6" spans="1:36" ht="15" customHeight="1">
      <c r="A6" s="13">
        <v>5</v>
      </c>
      <c r="C6" s="4"/>
      <c r="E6" s="91" t="s">
        <v>204</v>
      </c>
      <c r="F6" s="91" t="s">
        <v>3</v>
      </c>
      <c r="H6" s="92" t="s">
        <v>4</v>
      </c>
      <c r="J6" s="91" t="s">
        <v>204</v>
      </c>
      <c r="K6" s="91" t="s">
        <v>3</v>
      </c>
      <c r="M6" s="91" t="s">
        <v>50</v>
      </c>
      <c r="N6" s="91" t="s">
        <v>51</v>
      </c>
      <c r="O6" s="91" t="s">
        <v>52</v>
      </c>
      <c r="Q6" s="294" t="s">
        <v>497</v>
      </c>
      <c r="AA6" s="18"/>
      <c r="AB6" s="18"/>
      <c r="AC6" s="18"/>
      <c r="AD6" s="18"/>
      <c r="AE6" s="18"/>
      <c r="AF6" s="18"/>
      <c r="AG6" s="18"/>
      <c r="AH6" s="18"/>
      <c r="AI6" s="18"/>
      <c r="AJ6" s="18"/>
    </row>
    <row r="7" spans="1:36" ht="15" customHeight="1">
      <c r="A7" s="13">
        <v>6</v>
      </c>
      <c r="C7" s="1" t="s">
        <v>21</v>
      </c>
      <c r="E7" s="3">
        <v>430</v>
      </c>
      <c r="F7" s="3">
        <v>430</v>
      </c>
      <c r="H7" s="5">
        <f ca="1">IF(CLUSTER_5!I9&lt;&gt;Translation!B101,0,1)</f>
        <v>0</v>
      </c>
      <c r="J7" s="6">
        <f ca="1">E7*H7</f>
        <v>0</v>
      </c>
      <c r="K7" s="6">
        <f ca="1">F7*H7</f>
        <v>0</v>
      </c>
      <c r="M7" s="57"/>
      <c r="N7" s="57"/>
      <c r="O7" s="57"/>
      <c r="Q7" s="305">
        <f xml:space="preserve"> ( (9*14.5)/(230))*1000</f>
        <v>567.39130434782612</v>
      </c>
      <c r="AA7" s="18"/>
      <c r="AB7" s="18"/>
      <c r="AC7" s="18"/>
      <c r="AD7" s="18"/>
      <c r="AE7" s="18"/>
      <c r="AF7" s="18"/>
      <c r="AG7" s="18"/>
      <c r="AH7" s="18"/>
      <c r="AI7" s="18"/>
      <c r="AJ7" s="18"/>
    </row>
    <row r="8" spans="1:36" ht="15" customHeight="1">
      <c r="A8" s="13">
        <v>7</v>
      </c>
      <c r="C8" s="52" t="s">
        <v>45</v>
      </c>
      <c r="E8" s="43">
        <v>30</v>
      </c>
      <c r="F8" s="43">
        <v>30</v>
      </c>
      <c r="H8" s="6">
        <f ca="1">IF(H7=1,CLUSTER_5!I14,0)</f>
        <v>0</v>
      </c>
      <c r="J8" s="6">
        <f ca="1">E8*H8</f>
        <v>0</v>
      </c>
      <c r="K8" s="6">
        <f ca="1">F8*H8</f>
        <v>0</v>
      </c>
      <c r="M8" s="57"/>
      <c r="N8" s="57"/>
      <c r="O8" s="57"/>
      <c r="Q8" s="57"/>
      <c r="AA8" s="18"/>
      <c r="AB8" s="18"/>
      <c r="AC8" s="18"/>
      <c r="AD8" s="18"/>
      <c r="AE8" s="18"/>
      <c r="AF8" s="18"/>
      <c r="AG8" s="18"/>
      <c r="AH8" s="18"/>
      <c r="AI8" s="18"/>
      <c r="AJ8" s="18"/>
    </row>
    <row r="9" spans="1:36" ht="15" customHeight="1">
      <c r="A9" s="13">
        <v>8</v>
      </c>
      <c r="C9" s="52" t="s">
        <v>46</v>
      </c>
      <c r="E9" s="44">
        <v>60</v>
      </c>
      <c r="F9" s="44">
        <v>60</v>
      </c>
      <c r="H9" s="6">
        <f ca="1">IF(H7=1,CLUSTER_5!I15,0)</f>
        <v>0</v>
      </c>
      <c r="J9" s="6">
        <f ca="1">E9*H9</f>
        <v>0</v>
      </c>
      <c r="K9" s="6">
        <f ca="1">F9*H9</f>
        <v>0</v>
      </c>
      <c r="M9" s="57"/>
      <c r="N9" s="57"/>
      <c r="O9" s="57"/>
      <c r="Q9" s="57"/>
      <c r="AA9" s="18"/>
      <c r="AB9" s="18"/>
      <c r="AC9" s="18"/>
      <c r="AD9" s="18"/>
      <c r="AE9" s="18"/>
      <c r="AF9" s="18"/>
      <c r="AG9" s="18"/>
      <c r="AH9" s="18"/>
      <c r="AI9" s="18"/>
      <c r="AJ9" s="18"/>
    </row>
    <row r="10" spans="1:36" ht="15" customHeight="1">
      <c r="A10" s="13">
        <v>9</v>
      </c>
      <c r="C10" s="121"/>
      <c r="E10" s="44"/>
      <c r="F10" s="44"/>
      <c r="H10" s="6"/>
      <c r="J10" s="6"/>
      <c r="K10" s="6"/>
      <c r="M10" s="57"/>
      <c r="N10" s="57"/>
      <c r="O10" s="57"/>
      <c r="Q10" s="57"/>
      <c r="AA10" s="18"/>
      <c r="AB10" s="18"/>
      <c r="AC10" s="18"/>
      <c r="AD10" s="18"/>
      <c r="AE10" s="18"/>
      <c r="AF10" s="18"/>
      <c r="AG10" s="18"/>
      <c r="AH10" s="18"/>
      <c r="AI10" s="18"/>
      <c r="AJ10" s="18"/>
    </row>
    <row r="11" spans="1:36" ht="15" customHeight="1">
      <c r="A11" s="13">
        <v>10</v>
      </c>
      <c r="C11" s="384" t="s">
        <v>760</v>
      </c>
      <c r="E11" s="3">
        <v>350</v>
      </c>
      <c r="F11" s="3">
        <v>350</v>
      </c>
      <c r="H11" s="5">
        <f ca="1">IF(CLUSTER_5!I9=Translation!B101,IF(CLUSTER_5!E17=Translation!B104,1,0),0)</f>
        <v>0</v>
      </c>
      <c r="J11" s="6">
        <f ca="1">E11*H11</f>
        <v>0</v>
      </c>
      <c r="K11" s="6">
        <f ca="1">F11*H11</f>
        <v>0</v>
      </c>
      <c r="M11" s="57"/>
      <c r="N11" s="57"/>
      <c r="O11" s="57"/>
      <c r="Q11" s="57"/>
      <c r="AA11" s="18"/>
      <c r="AB11" s="18"/>
      <c r="AC11" s="18"/>
      <c r="AD11" s="18"/>
      <c r="AE11" s="18"/>
      <c r="AF11" s="18"/>
      <c r="AG11" s="18"/>
      <c r="AH11" s="18"/>
      <c r="AI11" s="18"/>
      <c r="AJ11" s="18"/>
    </row>
    <row r="12" spans="1:36" ht="15" customHeight="1">
      <c r="A12" s="13">
        <v>11</v>
      </c>
      <c r="C12" s="385" t="s">
        <v>768</v>
      </c>
      <c r="E12" s="7">
        <v>40</v>
      </c>
      <c r="F12" s="7">
        <v>40</v>
      </c>
      <c r="H12" s="5">
        <f ca="1">IF(H11=1,IF(CLUSTER_5!E17=Translation!B104,CLUSTER_5!I18,0),0)</f>
        <v>0</v>
      </c>
      <c r="J12" s="6">
        <f ca="1">E12*H12</f>
        <v>0</v>
      </c>
      <c r="K12" s="6">
        <f ca="1">F12*H12</f>
        <v>0</v>
      </c>
      <c r="M12" s="57"/>
      <c r="N12" s="57"/>
      <c r="O12" s="57"/>
      <c r="Q12" s="57"/>
      <c r="AA12" s="18"/>
      <c r="AB12" s="18"/>
      <c r="AC12" s="18"/>
      <c r="AD12" s="18"/>
      <c r="AE12" s="18"/>
      <c r="AF12" s="18"/>
      <c r="AG12" s="18"/>
      <c r="AH12" s="18"/>
      <c r="AI12" s="18"/>
      <c r="AJ12" s="18"/>
    </row>
    <row r="13" spans="1:36" ht="15" customHeight="1">
      <c r="A13" s="13">
        <v>12</v>
      </c>
      <c r="C13" s="121"/>
      <c r="E13" s="7"/>
      <c r="F13" s="7"/>
      <c r="H13" s="5"/>
      <c r="J13" s="6"/>
      <c r="K13" s="6"/>
      <c r="M13" s="57"/>
      <c r="N13" s="57"/>
      <c r="O13" s="57"/>
      <c r="Q13" s="57"/>
      <c r="AA13" s="18"/>
      <c r="AB13" s="18"/>
      <c r="AC13" s="18"/>
      <c r="AD13" s="18"/>
      <c r="AE13" s="18"/>
      <c r="AF13" s="18"/>
      <c r="AG13" s="18"/>
      <c r="AH13" s="18"/>
      <c r="AI13" s="18"/>
      <c r="AJ13" s="18"/>
    </row>
    <row r="14" spans="1:36" ht="15" customHeight="1">
      <c r="A14" s="13">
        <v>13</v>
      </c>
      <c r="C14" s="56" t="s">
        <v>508</v>
      </c>
      <c r="E14" s="44">
        <f ca="1">IF(H14=1,IF(CLUSTER_5!E17=Translation!B105,(CLUSTER_5!I18)*2,0),0)</f>
        <v>0</v>
      </c>
      <c r="F14" s="44">
        <f ca="1">IF(H14=1,IF(CLUSTER_5!E17=Translation!B105,(CLUSTER_5!I18)*2,0),0)</f>
        <v>0</v>
      </c>
      <c r="H14" s="5">
        <f ca="1">IF(CLUSTER_5!I9=Translation!B101,IF(CLUSTER_5!E17=Translation!B105,1,0),0)</f>
        <v>0</v>
      </c>
      <c r="J14" s="44">
        <f ca="1">E14*H14</f>
        <v>0</v>
      </c>
      <c r="K14" s="44">
        <f ca="1">F14*H14</f>
        <v>0</v>
      </c>
      <c r="M14" s="57"/>
      <c r="N14" s="57"/>
      <c r="O14" s="57"/>
      <c r="Q14" s="57"/>
      <c r="AA14" s="18"/>
      <c r="AB14" s="18"/>
      <c r="AC14" s="18"/>
      <c r="AD14" s="18"/>
      <c r="AE14" s="18"/>
      <c r="AF14" s="18"/>
      <c r="AG14" s="18"/>
      <c r="AH14" s="18"/>
      <c r="AI14" s="18"/>
      <c r="AJ14" s="18"/>
    </row>
    <row r="15" spans="1:36" ht="15" customHeight="1">
      <c r="A15" s="13">
        <v>14</v>
      </c>
      <c r="Q15" s="293" t="s">
        <v>520</v>
      </c>
      <c r="AA15" s="18"/>
      <c r="AB15" s="18"/>
      <c r="AC15" s="18"/>
      <c r="AD15" s="18"/>
      <c r="AE15" s="18"/>
      <c r="AF15" s="18"/>
      <c r="AG15" s="18"/>
      <c r="AH15" s="18"/>
      <c r="AI15" s="18"/>
      <c r="AJ15" s="18"/>
    </row>
    <row r="16" spans="1:36" ht="15" customHeight="1">
      <c r="A16" s="13">
        <v>15</v>
      </c>
      <c r="C16" s="55" t="s">
        <v>29</v>
      </c>
      <c r="E16" s="314">
        <v>670</v>
      </c>
      <c r="F16" s="2"/>
      <c r="H16" s="5">
        <f ca="1">IF(CLUSTER_5!I9=Translation!B101,(M16+N16+O16),0)</f>
        <v>0</v>
      </c>
      <c r="J16" s="6">
        <f ca="1">E16*H16</f>
        <v>0</v>
      </c>
      <c r="K16" s="315">
        <f ca="1">((((20.33-5.25)/600)*H18) + (5.25*H16))*1000</f>
        <v>0</v>
      </c>
      <c r="M16" s="58">
        <f ca="1">IF(CLUSTER_5!E20=Translation!B107,1,0)</f>
        <v>0</v>
      </c>
      <c r="N16" s="58">
        <f ca="1">IF(CLUSTER_5!E25=Translation!B107,1,0)</f>
        <v>0</v>
      </c>
      <c r="O16" s="58">
        <f ca="1">IF(CLUSTER_5!E30=Translation!B107,1,0)</f>
        <v>0</v>
      </c>
      <c r="Q16" s="322">
        <f>(20330*12)/230</f>
        <v>1060.695652173913</v>
      </c>
      <c r="AA16" s="18"/>
      <c r="AB16" s="18"/>
      <c r="AC16" s="18"/>
      <c r="AD16" s="18"/>
      <c r="AE16" s="18"/>
      <c r="AF16" s="18"/>
      <c r="AG16" s="18"/>
      <c r="AH16" s="18"/>
      <c r="AI16" s="18"/>
      <c r="AJ16" s="18"/>
    </row>
    <row r="17" spans="1:36" ht="15" customHeight="1">
      <c r="A17" s="13">
        <v>16</v>
      </c>
      <c r="C17" s="53" t="s">
        <v>44</v>
      </c>
      <c r="E17" s="44">
        <v>30</v>
      </c>
      <c r="F17" s="44">
        <v>30</v>
      </c>
      <c r="H17" s="5">
        <f ca="1">IF(CLUSTER_5!I9=Translation!B101,(M17+N17+O17),0)</f>
        <v>0</v>
      </c>
      <c r="J17" s="6">
        <f ca="1">E17*H17</f>
        <v>0</v>
      </c>
      <c r="K17" s="6">
        <f ca="1">F17*H17</f>
        <v>0</v>
      </c>
      <c r="M17" s="57">
        <f ca="1">IF(CLUSTER_5!E20=Translation!B107,CLUSTER_5!I21,0)</f>
        <v>0</v>
      </c>
      <c r="N17" s="57">
        <f ca="1">IF(CLUSTER_5!E25=Translation!B107,CLUSTER_5!I26,0)</f>
        <v>0</v>
      </c>
      <c r="O17" s="57">
        <f ca="1">IF(CLUSTER_5!E30=Translation!B107,CLUSTER_5!I31,0)</f>
        <v>0</v>
      </c>
      <c r="Q17" s="57"/>
      <c r="AA17" s="18"/>
      <c r="AB17" s="18"/>
      <c r="AC17" s="18"/>
      <c r="AD17" s="18"/>
      <c r="AE17" s="18"/>
      <c r="AF17" s="18"/>
      <c r="AG17" s="18"/>
      <c r="AH17" s="18"/>
      <c r="AI17" s="18"/>
      <c r="AJ17" s="18"/>
    </row>
    <row r="18" spans="1:36" ht="15" customHeight="1">
      <c r="A18" s="13">
        <v>17</v>
      </c>
      <c r="C18" s="53" t="s">
        <v>43</v>
      </c>
      <c r="E18" s="44"/>
      <c r="F18" s="44"/>
      <c r="H18" s="5">
        <f ca="1">IF(CLUSTER_5!I9=Translation!B101,(M18+N18+O18),0)</f>
        <v>0</v>
      </c>
      <c r="J18" s="6"/>
      <c r="K18" s="6"/>
      <c r="M18" s="57">
        <f ca="1">IF(CLUSTER_5!E20=Translation!B107,CLUSTER_5!I22,0)</f>
        <v>0</v>
      </c>
      <c r="N18" s="57">
        <f ca="1">IF(CLUSTER_5!E25=Translation!B107,CLUSTER_5!I27,0)</f>
        <v>0</v>
      </c>
      <c r="O18" s="57">
        <f ca="1">IF(CLUSTER_5!E30=Translation!B107,CLUSTER_5!I32,0)</f>
        <v>0</v>
      </c>
      <c r="Q18" s="57"/>
      <c r="AA18" s="18"/>
      <c r="AB18" s="18"/>
      <c r="AC18" s="18"/>
      <c r="AD18" s="18"/>
      <c r="AE18" s="18"/>
      <c r="AF18" s="18"/>
      <c r="AG18" s="18"/>
      <c r="AH18" s="18"/>
      <c r="AI18" s="18"/>
      <c r="AJ18" s="18"/>
    </row>
    <row r="19" spans="1:36" ht="15" customHeight="1">
      <c r="A19" s="13">
        <v>18</v>
      </c>
      <c r="C19" s="55" t="s">
        <v>20</v>
      </c>
      <c r="E19" s="314">
        <v>790</v>
      </c>
      <c r="F19" s="2"/>
      <c r="H19" s="5">
        <f ca="1">IF(CLUSTER_5!I9=Translation!B101,(M19+N19+O19),0)</f>
        <v>0</v>
      </c>
      <c r="J19" s="6">
        <f ca="1">E19*H19</f>
        <v>0</v>
      </c>
      <c r="K19" s="315">
        <f ca="1">((((22.58-7.5)/600)*H21) + (7.5*H19))*1000</f>
        <v>0</v>
      </c>
      <c r="M19" s="58">
        <f ca="1">IF(CLUSTER_5!E20=Translation!B108,1,0)</f>
        <v>0</v>
      </c>
      <c r="N19" s="58">
        <f ca="1">IF(CLUSTER_5!E25=Translation!B108,1,0)</f>
        <v>0</v>
      </c>
      <c r="O19" s="58">
        <f ca="1">IF(CLUSTER_5!E30=Translation!B108,1,0)</f>
        <v>0</v>
      </c>
      <c r="Q19" s="322">
        <f>(22580*12)/230</f>
        <v>1178.0869565217392</v>
      </c>
      <c r="AA19" s="18"/>
      <c r="AB19" s="18"/>
      <c r="AC19" s="18"/>
      <c r="AD19" s="18"/>
      <c r="AE19" s="18"/>
      <c r="AF19" s="18"/>
      <c r="AG19" s="18"/>
      <c r="AH19" s="18"/>
      <c r="AI19" s="18"/>
      <c r="AJ19" s="18"/>
    </row>
    <row r="20" spans="1:36" ht="15" customHeight="1">
      <c r="A20" s="13">
        <v>19</v>
      </c>
      <c r="C20" s="53" t="s">
        <v>44</v>
      </c>
      <c r="E20" s="44">
        <v>30</v>
      </c>
      <c r="F20" s="44">
        <v>30</v>
      </c>
      <c r="H20" s="5">
        <f ca="1">IF(CLUSTER_5!I9=Translation!B101,(M20+N20+O20),0)</f>
        <v>0</v>
      </c>
      <c r="J20" s="6">
        <f ca="1">E20*H20</f>
        <v>0</v>
      </c>
      <c r="K20" s="6">
        <f ca="1">F20*H20</f>
        <v>0</v>
      </c>
      <c r="M20" s="57">
        <f ca="1">IF(CLUSTER_5!E20=Translation!B108,CLUSTER_5!I21,0)</f>
        <v>0</v>
      </c>
      <c r="N20" s="57">
        <f ca="1">IF(CLUSTER_5!E25=Translation!B108,CLUSTER_5!I26,0)</f>
        <v>0</v>
      </c>
      <c r="O20" s="57">
        <f ca="1">IF(CLUSTER_5!E30=Translation!B108,CLUSTER_5!I31,0)</f>
        <v>0</v>
      </c>
      <c r="Q20" s="57"/>
      <c r="AA20" s="18"/>
      <c r="AB20" s="18"/>
      <c r="AC20" s="18"/>
      <c r="AD20" s="18"/>
      <c r="AE20" s="18"/>
      <c r="AF20" s="18"/>
      <c r="AG20" s="18"/>
      <c r="AH20" s="18"/>
      <c r="AI20" s="18"/>
      <c r="AJ20" s="18"/>
    </row>
    <row r="21" spans="1:36" ht="15" customHeight="1">
      <c r="A21" s="13">
        <v>20</v>
      </c>
      <c r="C21" s="53" t="s">
        <v>43</v>
      </c>
      <c r="E21" s="44"/>
      <c r="F21" s="44"/>
      <c r="H21" s="5">
        <f ca="1">IF(CLUSTER_5!I9=Translation!B101,(M21+N21+O21),0)</f>
        <v>0</v>
      </c>
      <c r="J21" s="6"/>
      <c r="K21" s="6"/>
      <c r="M21" s="57">
        <f ca="1">IF(CLUSTER_5!E20=Translation!B108,CLUSTER_5!I22,0)</f>
        <v>0</v>
      </c>
      <c r="N21" s="57">
        <f ca="1">IF(CLUSTER_5!E25=Translation!B108,CLUSTER_5!I27,0)</f>
        <v>0</v>
      </c>
      <c r="O21" s="57">
        <f ca="1">IF(CLUSTER_5!E30=Translation!B108,CLUSTER_5!I32,0)</f>
        <v>0</v>
      </c>
      <c r="Q21" s="57"/>
      <c r="AA21" s="18"/>
      <c r="AB21" s="18"/>
      <c r="AC21" s="18"/>
      <c r="AD21" s="18"/>
      <c r="AE21" s="18"/>
      <c r="AF21" s="18"/>
      <c r="AG21" s="18"/>
      <c r="AH21" s="18"/>
      <c r="AI21" s="18"/>
      <c r="AJ21" s="18"/>
    </row>
    <row r="22" spans="1:36" ht="15" customHeight="1">
      <c r="A22" s="13">
        <v>21</v>
      </c>
      <c r="C22" s="55" t="s">
        <v>47</v>
      </c>
      <c r="E22" s="2">
        <v>700</v>
      </c>
      <c r="F22" s="2">
        <v>700</v>
      </c>
      <c r="H22" s="5">
        <f ca="1">IF(CLUSTER_5!I9=Translation!B101,(M22+N22+O22),0)</f>
        <v>0</v>
      </c>
      <c r="J22" s="6">
        <f ca="1">E22*H22</f>
        <v>0</v>
      </c>
      <c r="K22" s="6">
        <f ca="1">F22*H22</f>
        <v>0</v>
      </c>
      <c r="M22" s="58">
        <f ca="1">IF(CLUSTER_5!E20=Translation!B109,1,0)</f>
        <v>0</v>
      </c>
      <c r="N22" s="58">
        <f ca="1">IF(CLUSTER_5!E25=Translation!B109,1,0)</f>
        <v>0</v>
      </c>
      <c r="O22" s="58">
        <f ca="1">IF(CLUSTER_5!E30=Translation!B109,1,0)</f>
        <v>0</v>
      </c>
      <c r="Q22" s="57"/>
      <c r="AA22" s="18"/>
      <c r="AB22" s="18"/>
      <c r="AC22" s="18"/>
      <c r="AD22" s="18"/>
      <c r="AE22" s="18"/>
      <c r="AF22" s="18"/>
      <c r="AG22" s="18"/>
      <c r="AH22" s="18"/>
      <c r="AI22" s="18"/>
      <c r="AJ22" s="18"/>
    </row>
    <row r="23" spans="1:36" ht="15" customHeight="1">
      <c r="A23" s="13">
        <v>22</v>
      </c>
      <c r="C23" s="53" t="s">
        <v>81</v>
      </c>
      <c r="E23" s="44">
        <v>40</v>
      </c>
      <c r="F23" s="44">
        <v>40</v>
      </c>
      <c r="H23" s="5">
        <f ca="1">IF(CLUSTER_5!I9=Translation!B101,(M23+N23+O23),0)</f>
        <v>0</v>
      </c>
      <c r="J23" s="6">
        <f ca="1">E23*H23</f>
        <v>0</v>
      </c>
      <c r="K23" s="6">
        <f ca="1">F23*H23</f>
        <v>0</v>
      </c>
      <c r="M23" s="59">
        <f ca="1">IF(CLUSTER_5!E20=Translation!B109,CLUSTER_5!I21,0)</f>
        <v>0</v>
      </c>
      <c r="N23" s="59">
        <f ca="1">IF(CLUSTER_5!E25=Translation!B109,CLUSTER_5!I26,0)</f>
        <v>0</v>
      </c>
      <c r="O23" s="59">
        <f ca="1">IF(CLUSTER_5!E30=Translation!B109,CLUSTER_5!I31,0)</f>
        <v>0</v>
      </c>
      <c r="Q23" s="57"/>
      <c r="AA23" s="18"/>
      <c r="AB23" s="18"/>
      <c r="AC23" s="18"/>
      <c r="AD23" s="18"/>
      <c r="AE23" s="18"/>
      <c r="AF23" s="18"/>
      <c r="AG23" s="18"/>
      <c r="AH23" s="18"/>
      <c r="AI23" s="18"/>
      <c r="AJ23" s="18"/>
    </row>
    <row r="24" spans="1:36" ht="15" customHeight="1">
      <c r="A24" s="13">
        <v>23</v>
      </c>
      <c r="C24" s="53" t="s">
        <v>82</v>
      </c>
      <c r="E24" s="44">
        <v>70</v>
      </c>
      <c r="F24" s="44">
        <v>70</v>
      </c>
      <c r="H24" s="5">
        <f ca="1">IF(CLUSTER_5!I9=Translation!B101,(M24+N24+O24),0)</f>
        <v>0</v>
      </c>
      <c r="J24" s="6">
        <f ca="1">E24*H24</f>
        <v>0</v>
      </c>
      <c r="K24" s="6">
        <f ca="1">F24*H24</f>
        <v>0</v>
      </c>
      <c r="M24" s="57">
        <f ca="1">IF(CLUSTER_5!E20=Translation!B109,CLUSTER_5!I22,0)</f>
        <v>0</v>
      </c>
      <c r="N24" s="57">
        <f ca="1">IF(CLUSTER_5!E25=Translation!B109,CLUSTER_5!I27,0)</f>
        <v>0</v>
      </c>
      <c r="O24" s="57">
        <f ca="1">IF(CLUSTER_5!E30=Translation!B109,CLUSTER_5!I32,0)</f>
        <v>0</v>
      </c>
      <c r="Q24" s="57"/>
      <c r="AA24" s="18"/>
      <c r="AB24" s="18"/>
      <c r="AC24" s="18"/>
      <c r="AD24" s="18"/>
      <c r="AE24" s="18"/>
      <c r="AF24" s="18"/>
      <c r="AG24" s="18"/>
      <c r="AH24" s="18"/>
      <c r="AI24" s="18"/>
      <c r="AJ24" s="18"/>
    </row>
    <row r="25" spans="1:36" ht="15" customHeight="1">
      <c r="A25" s="13">
        <v>24</v>
      </c>
      <c r="C25" s="53" t="s">
        <v>79</v>
      </c>
      <c r="E25" s="44"/>
      <c r="F25" s="44"/>
      <c r="H25" s="5">
        <f ca="1">IF(CLUSTER_5!I9=Translation!B101,(M25+N25+O25),0)</f>
        <v>0</v>
      </c>
      <c r="J25" s="6">
        <f ca="1">(H25/12)*1000</f>
        <v>0</v>
      </c>
      <c r="K25" s="6">
        <f ca="1">(H25/12)*1000</f>
        <v>0</v>
      </c>
      <c r="M25" s="57">
        <f ca="1">IF(CLUSTER_5!E20=Translation!B109,CLUSTER_5!I23,0)</f>
        <v>0</v>
      </c>
      <c r="N25" s="57">
        <f ca="1">IF(CLUSTER_5!E25=Translation!B109,CLUSTER_5!I28,0)</f>
        <v>0</v>
      </c>
      <c r="O25" s="57">
        <f ca="1">IF(CLUSTER_5!E30=Translation!B109,CLUSTER_5!I33,0)</f>
        <v>0</v>
      </c>
      <c r="Q25" s="57"/>
      <c r="AA25" s="18"/>
      <c r="AB25" s="18"/>
      <c r="AC25" s="18"/>
      <c r="AD25" s="18"/>
      <c r="AE25" s="18"/>
      <c r="AF25" s="18"/>
      <c r="AG25" s="18"/>
      <c r="AH25" s="18"/>
      <c r="AI25" s="18"/>
      <c r="AJ25" s="18"/>
    </row>
    <row r="26" spans="1:36" ht="15" customHeight="1">
      <c r="A26" s="13">
        <v>25</v>
      </c>
      <c r="C26" s="56" t="s">
        <v>509</v>
      </c>
      <c r="E26" s="44">
        <f ca="1">IF(H26=1,CLUSTER_5!I21,0)*4</f>
        <v>0</v>
      </c>
      <c r="F26" s="44">
        <f ca="1">IF(H26=1,CLUSTER_5!I22,0)*4</f>
        <v>0</v>
      </c>
      <c r="H26" s="5">
        <f ca="1">IF(CLUSTER_5!I9=Translation!B101,IF(CLUSTER_5!E20=Translation!B110,1,0),0)</f>
        <v>0</v>
      </c>
      <c r="J26" s="44">
        <f ca="1">E26*H26</f>
        <v>0</v>
      </c>
      <c r="K26" s="44">
        <f ca="1">F26*H26</f>
        <v>0</v>
      </c>
      <c r="M26" s="59"/>
      <c r="N26" s="59"/>
      <c r="O26" s="59"/>
      <c r="Q26" s="57"/>
      <c r="AA26" s="18"/>
      <c r="AB26" s="18"/>
      <c r="AC26" s="18"/>
      <c r="AD26" s="18"/>
      <c r="AE26" s="18"/>
      <c r="AF26" s="18"/>
      <c r="AG26" s="18"/>
      <c r="AH26" s="18"/>
      <c r="AI26" s="18"/>
      <c r="AJ26" s="18"/>
    </row>
    <row r="27" spans="1:36" ht="15" customHeight="1">
      <c r="A27" s="13">
        <v>26</v>
      </c>
      <c r="C27" s="56" t="s">
        <v>510</v>
      </c>
      <c r="E27" s="44">
        <f ca="1">IF(H27=1,CLUSTER_5!I26,0)*4</f>
        <v>0</v>
      </c>
      <c r="F27" s="44">
        <f ca="1">IF(H27=1,CLUSTER_5!I27,0)*4</f>
        <v>0</v>
      </c>
      <c r="H27" s="44">
        <f ca="1">IF(CLUSTER_5!I9=Translation!B101,IF(CLUSTER_5!E25=Translation!B110,1,0),0)</f>
        <v>0</v>
      </c>
      <c r="J27" s="44">
        <f ca="1">E27*H27</f>
        <v>0</v>
      </c>
      <c r="K27" s="44">
        <f ca="1">F27*H27</f>
        <v>0</v>
      </c>
      <c r="M27" s="59"/>
      <c r="N27" s="59"/>
      <c r="O27" s="59"/>
      <c r="Q27" s="57"/>
      <c r="AA27" s="18"/>
      <c r="AB27" s="18"/>
      <c r="AC27" s="18"/>
      <c r="AD27" s="18"/>
      <c r="AE27" s="18"/>
      <c r="AF27" s="18"/>
      <c r="AG27" s="18"/>
      <c r="AH27" s="18"/>
      <c r="AI27" s="18"/>
      <c r="AJ27" s="18"/>
    </row>
    <row r="28" spans="1:36" ht="15" customHeight="1">
      <c r="A28" s="13">
        <v>27</v>
      </c>
      <c r="C28" s="56" t="s">
        <v>511</v>
      </c>
      <c r="E28" s="44">
        <f ca="1">IF(H28=1,CLUSTER_5!I31,0)*4</f>
        <v>0</v>
      </c>
      <c r="F28" s="44">
        <f ca="1">IF(H28=1,CLUSTER_5!I32,0)*4</f>
        <v>0</v>
      </c>
      <c r="H28" s="44">
        <f ca="1">IF(CLUSTER_5!I9=Translation!B101,IF(CLUSTER_5!E30=Translation!B110,1,0),0)</f>
        <v>0</v>
      </c>
      <c r="J28" s="44">
        <f ca="1">E28*H28</f>
        <v>0</v>
      </c>
      <c r="K28" s="44">
        <f ca="1">F28*H28</f>
        <v>0</v>
      </c>
      <c r="M28" s="59"/>
      <c r="N28" s="59"/>
      <c r="O28" s="59"/>
      <c r="Q28" s="57"/>
      <c r="AA28" s="18"/>
      <c r="AB28" s="18"/>
      <c r="AC28" s="18"/>
      <c r="AD28" s="18"/>
      <c r="AE28" s="18"/>
      <c r="AF28" s="18"/>
      <c r="AG28" s="18"/>
      <c r="AH28" s="18"/>
      <c r="AI28" s="18"/>
      <c r="AJ28" s="18"/>
    </row>
    <row r="29" spans="1:36" ht="15" customHeight="1">
      <c r="A29" s="13">
        <v>28</v>
      </c>
      <c r="C29" s="54"/>
      <c r="E29" s="21"/>
      <c r="F29" s="21"/>
      <c r="H29" s="21"/>
      <c r="J29" s="21"/>
      <c r="K29" s="21"/>
      <c r="M29" s="57"/>
      <c r="N29" s="57"/>
      <c r="O29" s="57"/>
      <c r="Q29" s="57"/>
      <c r="AA29" s="18"/>
      <c r="AB29" s="18"/>
      <c r="AC29" s="18"/>
      <c r="AD29" s="18"/>
      <c r="AE29" s="18"/>
      <c r="AF29" s="18"/>
      <c r="AG29" s="18"/>
      <c r="AH29" s="18"/>
      <c r="AI29" s="18"/>
      <c r="AJ29" s="18"/>
    </row>
    <row r="30" spans="1:36" ht="15" customHeight="1">
      <c r="A30" s="13">
        <v>29</v>
      </c>
      <c r="C30" s="1" t="s">
        <v>40</v>
      </c>
      <c r="E30" s="3">
        <v>420</v>
      </c>
      <c r="F30" s="3">
        <v>420</v>
      </c>
      <c r="H30" s="6">
        <f ca="1">IF((AND(CLUSTER_5!I9=Translation!B101, CLUSTER_5!I35=Translation!B101)),CLUSTER_5!I36,0)</f>
        <v>0</v>
      </c>
      <c r="J30" s="6">
        <f ca="1">E30*H30</f>
        <v>0</v>
      </c>
      <c r="K30" s="6">
        <f ca="1">F30*H30</f>
        <v>0</v>
      </c>
      <c r="M30" s="57"/>
      <c r="N30" s="57"/>
      <c r="O30" s="57"/>
      <c r="Q30" s="57"/>
      <c r="AA30" s="18"/>
      <c r="AB30" s="18"/>
      <c r="AC30" s="18"/>
      <c r="AD30" s="18"/>
      <c r="AE30" s="18"/>
      <c r="AF30" s="18"/>
      <c r="AG30" s="18"/>
      <c r="AH30" s="18"/>
      <c r="AI30" s="18"/>
      <c r="AJ30" s="18"/>
    </row>
    <row r="31" spans="1:36" ht="15" customHeight="1">
      <c r="A31" s="13">
        <v>30</v>
      </c>
      <c r="C31" s="1" t="s">
        <v>41</v>
      </c>
      <c r="E31" s="3">
        <v>420</v>
      </c>
      <c r="F31" s="3">
        <v>420</v>
      </c>
      <c r="H31" s="6">
        <f ca="1">IF((AND(CLUSTER_5!I9=Translation!B101, CLUSTER_5!I35=Translation!B101)),CLUSTER_5!I37,0)</f>
        <v>0</v>
      </c>
      <c r="J31" s="6">
        <f ca="1">E31*H31</f>
        <v>0</v>
      </c>
      <c r="K31" s="6">
        <f ca="1">F31*H31</f>
        <v>0</v>
      </c>
      <c r="N31" s="57"/>
      <c r="O31" s="57"/>
      <c r="Q31" s="57"/>
      <c r="AA31" s="18"/>
      <c r="AB31" s="18"/>
      <c r="AC31" s="18"/>
      <c r="AD31" s="18"/>
      <c r="AE31" s="18"/>
      <c r="AF31" s="18"/>
      <c r="AG31" s="18"/>
      <c r="AH31" s="18"/>
      <c r="AI31" s="18"/>
      <c r="AJ31" s="18"/>
    </row>
    <row r="32" spans="1:36" ht="15" customHeight="1">
      <c r="A32" s="13">
        <v>31</v>
      </c>
      <c r="C32" s="1" t="s">
        <v>23</v>
      </c>
      <c r="E32" s="3">
        <v>10</v>
      </c>
      <c r="F32" s="3">
        <v>10</v>
      </c>
      <c r="H32" s="6">
        <f ca="1">IF((AND(CLUSTER_5!I9=Translation!B101, CLUSTER_5!I35=Translation!B101)),CLUSTER_5!I38,0)</f>
        <v>0</v>
      </c>
      <c r="J32" s="6">
        <f ca="1">E32*H32</f>
        <v>0</v>
      </c>
      <c r="K32" s="6">
        <f ca="1">F32*H32</f>
        <v>0</v>
      </c>
      <c r="M32" s="330"/>
      <c r="N32" s="338">
        <f ca="1">H30+H31</f>
        <v>0</v>
      </c>
      <c r="O32" s="628" t="s">
        <v>744</v>
      </c>
      <c r="P32" s="628"/>
      <c r="Q32" s="628"/>
      <c r="AA32" s="18"/>
      <c r="AB32" s="18"/>
      <c r="AC32" s="18"/>
      <c r="AD32" s="18"/>
      <c r="AE32" s="18"/>
      <c r="AF32" s="18"/>
      <c r="AG32" s="18"/>
      <c r="AH32" s="18"/>
      <c r="AI32" s="18"/>
      <c r="AJ32" s="18"/>
    </row>
    <row r="33" spans="1:36" ht="15" customHeight="1">
      <c r="A33" s="13">
        <v>32</v>
      </c>
      <c r="C33" s="52" t="s">
        <v>78</v>
      </c>
      <c r="E33" s="7">
        <v>50</v>
      </c>
      <c r="F33" s="7">
        <v>50</v>
      </c>
      <c r="H33" s="6">
        <f ca="1">IF((AND(CLUSTER_5!I9=Translation!B101, CLUSTER_5!I35=Translation!B101)),CLUSTER_5!I39,0)</f>
        <v>0</v>
      </c>
      <c r="J33" s="19">
        <f ca="1">E33*H33</f>
        <v>0</v>
      </c>
      <c r="K33" s="19">
        <f ca="1">F33*H33</f>
        <v>0</v>
      </c>
      <c r="M33" s="330"/>
      <c r="N33" s="338">
        <f ca="1">IF(H8&gt;2,2,H8)+H23</f>
        <v>0</v>
      </c>
      <c r="O33" s="628" t="s">
        <v>743</v>
      </c>
      <c r="P33" s="628"/>
      <c r="Q33" s="628"/>
      <c r="AA33" s="18"/>
      <c r="AB33" s="18"/>
      <c r="AC33" s="18"/>
      <c r="AD33" s="18"/>
      <c r="AE33" s="18"/>
      <c r="AF33" s="18"/>
      <c r="AG33" s="18"/>
      <c r="AH33" s="18"/>
      <c r="AI33" s="18"/>
      <c r="AJ33" s="18"/>
    </row>
    <row r="34" spans="1:36" ht="15" customHeight="1">
      <c r="A34" s="13">
        <v>33</v>
      </c>
      <c r="C34" s="100" t="s">
        <v>48</v>
      </c>
      <c r="E34" s="2">
        <v>120</v>
      </c>
      <c r="F34" s="2">
        <v>120</v>
      </c>
      <c r="H34" s="6">
        <f ca="1">IF((AND(CLUSTER_5!I9=Translation!B101, CLUSTER_5!I35=Translation!B101)),CLUSTER_5!I40,0)</f>
        <v>0</v>
      </c>
      <c r="J34" s="19">
        <f ca="1">E34*H34</f>
        <v>0</v>
      </c>
      <c r="K34" s="19">
        <f ca="1">F34*H34</f>
        <v>0</v>
      </c>
      <c r="M34" s="57"/>
      <c r="N34" s="57"/>
      <c r="O34" s="57"/>
      <c r="Q34" s="57"/>
      <c r="AA34" s="18"/>
      <c r="AB34" s="18"/>
      <c r="AC34" s="18"/>
      <c r="AD34" s="18"/>
      <c r="AE34" s="18"/>
      <c r="AF34" s="18"/>
      <c r="AG34" s="18"/>
      <c r="AH34" s="18"/>
      <c r="AI34" s="18"/>
      <c r="AJ34" s="18"/>
    </row>
    <row r="35" spans="1:36" ht="15" customHeight="1">
      <c r="A35" s="13">
        <v>34</v>
      </c>
      <c r="C35" s="121"/>
      <c r="E35" s="2"/>
      <c r="F35" s="2"/>
      <c r="H35" s="6"/>
      <c r="J35" s="19"/>
      <c r="K35" s="19"/>
      <c r="M35" s="57"/>
      <c r="N35" s="57"/>
      <c r="O35" s="57"/>
      <c r="Q35" s="57"/>
      <c r="AA35" s="18"/>
      <c r="AB35" s="18"/>
      <c r="AC35" s="18"/>
      <c r="AD35" s="18"/>
      <c r="AE35" s="18"/>
      <c r="AF35" s="18"/>
      <c r="AG35" s="18"/>
      <c r="AH35" s="18"/>
      <c r="AI35" s="18"/>
      <c r="AJ35" s="18"/>
    </row>
    <row r="36" spans="1:36" ht="15" customHeight="1">
      <c r="A36" s="13">
        <v>35</v>
      </c>
      <c r="C36" s="1" t="s">
        <v>721</v>
      </c>
      <c r="E36" s="2">
        <v>158</v>
      </c>
      <c r="F36" s="2">
        <v>158</v>
      </c>
      <c r="H36" s="6">
        <f ca="1">IF((AND(CLUSTER_5!I9=Translation!B101, CLUSTER_5!I42=Translation!B101)),CLUSTER_5!I43,0)</f>
        <v>0</v>
      </c>
      <c r="J36" s="19">
        <f ca="1">E36*H36</f>
        <v>0</v>
      </c>
      <c r="K36" s="19">
        <f ca="1">F36*H36</f>
        <v>0</v>
      </c>
      <c r="M36" s="57"/>
      <c r="N36" s="338">
        <f ca="1">IF(H8&gt;2,2,H8)+H23-H36</f>
        <v>0</v>
      </c>
      <c r="O36" s="628" t="s">
        <v>745</v>
      </c>
      <c r="P36" s="628"/>
      <c r="Q36" s="628"/>
      <c r="AA36" s="18"/>
      <c r="AB36" s="18"/>
      <c r="AC36" s="18"/>
      <c r="AD36" s="18"/>
      <c r="AE36" s="18"/>
      <c r="AF36" s="18"/>
      <c r="AG36" s="18"/>
      <c r="AH36" s="18"/>
      <c r="AI36" s="18"/>
      <c r="AJ36" s="18"/>
    </row>
    <row r="37" spans="1:36" ht="15" customHeight="1">
      <c r="A37" s="13">
        <v>36</v>
      </c>
      <c r="C37" s="1"/>
      <c r="E37" s="2"/>
      <c r="F37" s="2"/>
      <c r="H37" s="6"/>
      <c r="J37" s="19"/>
      <c r="K37" s="19"/>
      <c r="M37" s="57"/>
      <c r="N37" s="338"/>
      <c r="O37" s="380"/>
      <c r="P37" s="380"/>
      <c r="Q37" s="380"/>
      <c r="AA37" s="18"/>
      <c r="AB37" s="18"/>
      <c r="AC37" s="18"/>
      <c r="AD37" s="18"/>
      <c r="AE37" s="18"/>
      <c r="AF37" s="18"/>
      <c r="AG37" s="18"/>
      <c r="AH37" s="18"/>
      <c r="AI37" s="18"/>
      <c r="AJ37" s="18"/>
    </row>
    <row r="38" spans="1:36" ht="15" customHeight="1">
      <c r="A38" s="13">
        <v>37</v>
      </c>
      <c r="C38" s="382" t="s">
        <v>752</v>
      </c>
      <c r="E38" s="383">
        <v>370</v>
      </c>
      <c r="F38" s="383">
        <v>370</v>
      </c>
      <c r="H38" s="6">
        <f ca="1">IF((AND(CLUSTER_5!I9=Translation!B101, CLUSTER_5!I45=Translation!B101)),CLUSTER_5!I46,0)</f>
        <v>0</v>
      </c>
      <c r="J38" s="19">
        <f ca="1">E38*H38</f>
        <v>0</v>
      </c>
      <c r="K38" s="19">
        <f ca="1">F38*H38</f>
        <v>0</v>
      </c>
      <c r="M38" s="57"/>
      <c r="N38" s="338">
        <f ca="1">IF(H8&gt;2,2,H8)+H23-H38</f>
        <v>0</v>
      </c>
      <c r="O38" s="628" t="s">
        <v>813</v>
      </c>
      <c r="P38" s="628"/>
      <c r="Q38" s="628"/>
      <c r="AA38" s="18"/>
      <c r="AB38" s="18"/>
      <c r="AC38" s="18"/>
      <c r="AD38" s="18"/>
      <c r="AE38" s="18"/>
      <c r="AF38" s="18"/>
      <c r="AG38" s="18"/>
      <c r="AH38" s="18"/>
      <c r="AI38" s="18"/>
      <c r="AJ38" s="18"/>
    </row>
    <row r="39" spans="1:36" ht="15" customHeight="1">
      <c r="A39" s="13">
        <v>38</v>
      </c>
      <c r="C39" s="1"/>
      <c r="E39" s="2"/>
      <c r="F39" s="2"/>
      <c r="H39" s="6"/>
      <c r="J39" s="19"/>
      <c r="K39" s="19"/>
      <c r="M39" s="57"/>
      <c r="N39" s="338"/>
      <c r="O39" s="380"/>
      <c r="P39" s="380"/>
      <c r="Q39" s="380"/>
      <c r="AA39" s="18"/>
      <c r="AB39" s="18"/>
      <c r="AC39" s="18"/>
      <c r="AD39" s="18"/>
      <c r="AE39" s="18"/>
      <c r="AF39" s="18"/>
      <c r="AG39" s="18"/>
      <c r="AH39" s="18"/>
      <c r="AI39" s="18"/>
      <c r="AJ39" s="18"/>
    </row>
    <row r="40" spans="1:36" ht="15" customHeight="1">
      <c r="A40" s="13">
        <v>39</v>
      </c>
      <c r="C40" s="382" t="s">
        <v>761</v>
      </c>
      <c r="E40" s="383">
        <v>130</v>
      </c>
      <c r="F40" s="383">
        <v>130</v>
      </c>
      <c r="H40" s="6">
        <f ca="1">IF((AND(CLUSTER_5!I9=Translation!B101, CLUSTER_5!I48=Translation!B101)),CLUSTER_5!I49,0)</f>
        <v>0</v>
      </c>
      <c r="J40" s="19">
        <f ca="1">E40*H40</f>
        <v>0</v>
      </c>
      <c r="K40" s="19">
        <f ca="1">F40*H40</f>
        <v>0</v>
      </c>
      <c r="M40" s="57"/>
      <c r="N40" s="338">
        <f ca="1">IF(H8&gt;2,2,H8)+H23-H40</f>
        <v>0</v>
      </c>
      <c r="O40" s="628" t="s">
        <v>814</v>
      </c>
      <c r="P40" s="628"/>
      <c r="Q40" s="628"/>
      <c r="AA40" s="18"/>
      <c r="AB40" s="18"/>
      <c r="AC40" s="18"/>
      <c r="AD40" s="18"/>
      <c r="AE40" s="18"/>
      <c r="AF40" s="18"/>
      <c r="AG40" s="18"/>
      <c r="AH40" s="18"/>
      <c r="AI40" s="18"/>
      <c r="AJ40" s="18"/>
    </row>
    <row r="41" spans="1:36" ht="15" customHeight="1">
      <c r="A41" s="13">
        <v>40</v>
      </c>
      <c r="C41" s="121"/>
      <c r="E41" s="2"/>
      <c r="F41" s="2"/>
      <c r="H41" s="6"/>
      <c r="J41" s="19"/>
      <c r="K41" s="19"/>
      <c r="M41" s="57"/>
      <c r="N41" s="57"/>
      <c r="O41" s="57"/>
      <c r="Q41" s="57"/>
      <c r="AA41" s="18"/>
      <c r="AB41" s="18"/>
      <c r="AC41" s="18"/>
      <c r="AD41" s="18"/>
      <c r="AE41" s="18"/>
      <c r="AF41" s="18"/>
      <c r="AG41" s="18"/>
      <c r="AH41" s="18"/>
      <c r="AI41" s="18"/>
      <c r="AJ41" s="18"/>
    </row>
    <row r="42" spans="1:36" ht="15" customHeight="1">
      <c r="A42" s="13">
        <v>41</v>
      </c>
      <c r="C42" s="21"/>
      <c r="D42" s="21"/>
      <c r="E42" s="21"/>
      <c r="F42" s="21"/>
      <c r="G42" s="21"/>
      <c r="H42" s="327">
        <f ca="1">SUM(H7:H40)</f>
        <v>0</v>
      </c>
      <c r="J42" s="328">
        <f ca="1">SUM(J7:J40)</f>
        <v>0</v>
      </c>
      <c r="K42" s="328">
        <f ca="1">SUM(K7:K40)</f>
        <v>0</v>
      </c>
      <c r="Q42" s="57"/>
      <c r="AA42" s="18"/>
      <c r="AB42" s="18"/>
      <c r="AC42" s="18"/>
      <c r="AD42" s="18"/>
      <c r="AE42" s="18"/>
      <c r="AF42" s="18"/>
      <c r="AG42" s="18"/>
      <c r="AH42" s="18"/>
      <c r="AI42" s="18"/>
      <c r="AJ42" s="18"/>
    </row>
    <row r="43" spans="1:36" ht="15" customHeight="1">
      <c r="A43" s="13">
        <v>42</v>
      </c>
      <c r="C43" s="97"/>
      <c r="D43" s="94"/>
      <c r="E43" s="94"/>
      <c r="F43" s="94"/>
      <c r="G43" s="164" t="s">
        <v>103</v>
      </c>
      <c r="H43" s="164">
        <f ca="1">SUM(H11:H40)</f>
        <v>0</v>
      </c>
      <c r="J43" s="94">
        <f ca="1" xml:space="preserve"> J42-J7-J8-J9</f>
        <v>0</v>
      </c>
      <c r="K43" s="94">
        <f ca="1">K42-K7-K8-K9</f>
        <v>0</v>
      </c>
      <c r="Q43" s="57"/>
      <c r="AA43" s="18"/>
      <c r="AB43" s="18"/>
      <c r="AC43" s="18"/>
      <c r="AD43" s="18"/>
      <c r="AE43" s="18"/>
      <c r="AF43" s="18"/>
      <c r="AG43" s="18"/>
      <c r="AH43" s="18"/>
      <c r="AI43" s="18"/>
      <c r="AJ43" s="18"/>
    </row>
    <row r="44" spans="1:36" ht="15" customHeight="1">
      <c r="A44" s="13">
        <v>43</v>
      </c>
      <c r="C44" s="21"/>
      <c r="D44" s="21"/>
      <c r="E44" s="21"/>
      <c r="F44" s="21"/>
      <c r="G44" s="21"/>
      <c r="H44" s="21"/>
      <c r="I44" s="21"/>
      <c r="J44" s="21"/>
      <c r="K44" s="21"/>
      <c r="L44" s="21"/>
      <c r="Q44" s="57"/>
      <c r="AA44" s="18"/>
      <c r="AB44" s="18"/>
      <c r="AC44" s="18"/>
      <c r="AD44" s="18"/>
      <c r="AE44" s="18"/>
      <c r="AF44" s="18"/>
      <c r="AG44" s="18"/>
      <c r="AH44" s="18"/>
      <c r="AI44" s="18"/>
      <c r="AJ44" s="18"/>
    </row>
    <row r="45" spans="1:36" ht="15" customHeight="1">
      <c r="A45" s="13">
        <v>44</v>
      </c>
      <c r="C45" s="21"/>
      <c r="D45" s="21"/>
      <c r="E45" s="627" t="s">
        <v>254</v>
      </c>
      <c r="F45" s="627"/>
      <c r="G45" s="627"/>
      <c r="H45" s="94">
        <f ca="1">SUM(H11:H40)</f>
        <v>0</v>
      </c>
      <c r="I45" s="21"/>
      <c r="J45" s="21"/>
      <c r="K45" s="21"/>
      <c r="L45" s="21"/>
      <c r="Q45" s="57"/>
      <c r="AA45" s="18"/>
      <c r="AB45" s="18"/>
      <c r="AC45" s="18"/>
      <c r="AD45" s="18"/>
      <c r="AE45" s="18"/>
      <c r="AF45" s="18"/>
      <c r="AG45" s="18"/>
      <c r="AH45" s="18"/>
      <c r="AI45" s="18"/>
      <c r="AJ45" s="18"/>
    </row>
    <row r="46" spans="1:36" ht="15" customHeight="1">
      <c r="A46" s="13">
        <v>45</v>
      </c>
      <c r="C46" s="1"/>
      <c r="D46" s="3"/>
      <c r="E46" s="3"/>
      <c r="F46" s="627" t="s">
        <v>711</v>
      </c>
      <c r="G46" s="627"/>
      <c r="H46" s="5" t="b">
        <f ca="1">OR(AND(H11=1,H12=0),AND(H11=1,H12&gt;5),AND(H7=1,H8&gt;5),AND(H7=1,H9&gt;1),M17&gt;2,M16&gt;M17,N17&gt;2,N16&gt;N17,O17&gt;2,O16&gt;O17,H18&gt;H16*600,M19&gt;M20,M20&gt;2,N19&gt;N20,N20&gt;2,O19&gt;O20,O20&gt;2,
H21&gt;H19*600,M23&gt;8,M24&gt;2,M25&gt;120,N23&gt;8,N24&gt;2,N25&gt;120,O23&gt;8,O24&gt;2,O25&gt;120,E26&gt;22000,F26&gt;22000,E27&gt;22000,F27&gt;22000,E28&gt;22000,F28&gt;22000)</f>
        <v>0</v>
      </c>
      <c r="I46" s="6"/>
      <c r="J46" s="6"/>
      <c r="K46" s="6"/>
      <c r="L46" s="6"/>
      <c r="Q46" s="57"/>
      <c r="AA46" s="18"/>
      <c r="AB46" s="18"/>
      <c r="AC46" s="18"/>
      <c r="AD46" s="18"/>
      <c r="AE46" s="18"/>
      <c r="AF46" s="18"/>
      <c r="AG46" s="18"/>
      <c r="AH46" s="18"/>
      <c r="AI46" s="18"/>
      <c r="AJ46" s="18"/>
    </row>
    <row r="47" spans="1:36" ht="15" customHeight="1">
      <c r="A47" s="13">
        <v>46</v>
      </c>
      <c r="C47" s="1"/>
      <c r="D47" s="2"/>
      <c r="E47" s="2"/>
      <c r="F47" s="627" t="s">
        <v>712</v>
      </c>
      <c r="G47" s="627"/>
      <c r="H47" s="5" t="b">
        <f ca="1">OR(H32 &gt; (H30+H31)*4, H33+H36 &gt; IF(H8&gt;2,2,H8)+H23, H33 &gt; (H30+H31)*2, H33 &lt; (H30+H31), AND(H33 = 0, (H30+H31)&gt;0), H34 &gt; H30+H31)</f>
        <v>0</v>
      </c>
      <c r="I47" s="6"/>
      <c r="J47" s="6"/>
      <c r="K47" s="6"/>
      <c r="L47" s="6"/>
      <c r="Q47" s="57"/>
      <c r="AA47" s="18"/>
      <c r="AB47" s="18"/>
      <c r="AC47" s="18"/>
      <c r="AD47" s="18"/>
      <c r="AE47" s="18"/>
      <c r="AF47" s="18"/>
      <c r="AG47" s="18"/>
      <c r="AH47" s="18"/>
      <c r="AI47" s="18"/>
      <c r="AJ47" s="18"/>
    </row>
    <row r="48" spans="1:36" ht="15" customHeight="1">
      <c r="A48" s="13">
        <v>47</v>
      </c>
      <c r="C48" s="4"/>
      <c r="D48" s="8"/>
      <c r="E48" s="8"/>
      <c r="F48" s="8"/>
      <c r="G48" s="8"/>
      <c r="H48" s="9"/>
      <c r="I48" s="8"/>
      <c r="J48" s="8"/>
      <c r="K48" s="8"/>
      <c r="L48" s="8"/>
      <c r="Q48" s="57"/>
      <c r="AA48" s="18"/>
      <c r="AB48" s="18"/>
      <c r="AC48" s="18"/>
      <c r="AD48" s="18"/>
      <c r="AE48" s="18"/>
      <c r="AF48" s="18"/>
      <c r="AG48" s="18"/>
      <c r="AH48" s="18"/>
      <c r="AI48" s="18"/>
      <c r="AJ48" s="18"/>
    </row>
    <row r="49" spans="1:36" ht="15" customHeight="1">
      <c r="A49" s="13">
        <v>48</v>
      </c>
      <c r="C49" s="4"/>
      <c r="D49" s="4"/>
      <c r="E49" s="4"/>
      <c r="F49" s="4"/>
      <c r="H49" s="4"/>
      <c r="I49" s="4"/>
      <c r="J49" s="4"/>
      <c r="K49" s="4"/>
      <c r="L49" s="4"/>
      <c r="Q49" s="57"/>
      <c r="AA49" s="18"/>
      <c r="AB49" s="18"/>
      <c r="AC49" s="18"/>
      <c r="AD49" s="18"/>
      <c r="AE49" s="18"/>
      <c r="AF49" s="18"/>
      <c r="AG49" s="18"/>
      <c r="AH49" s="18"/>
      <c r="AI49" s="18"/>
      <c r="AJ49" s="18"/>
    </row>
    <row r="50" spans="1:36" ht="15" customHeight="1">
      <c r="A50" s="13">
        <v>49</v>
      </c>
      <c r="C50" s="49" t="s">
        <v>17</v>
      </c>
      <c r="D50" s="636" t="s">
        <v>391</v>
      </c>
      <c r="E50" s="637"/>
      <c r="F50" s="47" t="s">
        <v>25</v>
      </c>
      <c r="G50" s="638" t="s">
        <v>26</v>
      </c>
      <c r="H50" s="639"/>
      <c r="J50" s="434" t="s">
        <v>494</v>
      </c>
      <c r="K50" s="434"/>
      <c r="L50" s="434"/>
      <c r="M50" s="434"/>
      <c r="Q50" s="57"/>
      <c r="AA50" s="18"/>
      <c r="AB50" s="18"/>
      <c r="AC50" s="18"/>
      <c r="AD50" s="18"/>
      <c r="AE50" s="18"/>
      <c r="AF50" s="18"/>
      <c r="AG50" s="18"/>
      <c r="AH50" s="18"/>
      <c r="AI50" s="18"/>
      <c r="AJ50" s="18"/>
    </row>
    <row r="51" spans="1:36" ht="15" customHeight="1">
      <c r="A51" s="13">
        <v>50</v>
      </c>
      <c r="C51" s="50"/>
      <c r="D51" s="42" t="s">
        <v>204</v>
      </c>
      <c r="E51" s="42" t="s">
        <v>2</v>
      </c>
      <c r="F51" s="48"/>
      <c r="G51" s="101" t="s">
        <v>27</v>
      </c>
      <c r="H51" s="102" t="s">
        <v>28</v>
      </c>
      <c r="J51" s="436"/>
      <c r="K51" s="436"/>
      <c r="L51" s="436"/>
      <c r="M51" s="436"/>
      <c r="Q51" s="57"/>
      <c r="AA51" s="18"/>
      <c r="AB51" s="18"/>
      <c r="AC51" s="18"/>
      <c r="AD51" s="18"/>
      <c r="AE51" s="18"/>
      <c r="AF51" s="18"/>
      <c r="AG51" s="18"/>
      <c r="AH51" s="18"/>
      <c r="AI51" s="18"/>
      <c r="AJ51" s="18"/>
    </row>
    <row r="52" spans="1:36" ht="15" customHeight="1">
      <c r="A52" s="13">
        <v>51</v>
      </c>
      <c r="C52" s="34" t="s">
        <v>21</v>
      </c>
      <c r="D52" s="14">
        <f ca="1">(INFO!F17*J7)/1000</f>
        <v>0</v>
      </c>
      <c r="E52" s="14">
        <f ca="1">(INFO!F19*K7)/60000</f>
        <v>0</v>
      </c>
      <c r="F52" s="88">
        <f ca="1">SUM(D52:E52)</f>
        <v>0</v>
      </c>
      <c r="G52" s="103">
        <f ca="1">IF(H7&gt;0,F7,0)*12/230</f>
        <v>0</v>
      </c>
      <c r="H52" s="103">
        <f ca="1">ROUND(G52*H7,0)</f>
        <v>0</v>
      </c>
      <c r="J52" s="614"/>
      <c r="K52" s="535" t="s">
        <v>513</v>
      </c>
      <c r="L52" s="610" t="s">
        <v>694</v>
      </c>
      <c r="M52" s="612" t="s">
        <v>695</v>
      </c>
      <c r="Q52" s="57"/>
      <c r="AA52" s="18"/>
      <c r="AB52" s="18"/>
      <c r="AC52" s="18"/>
      <c r="AD52" s="18"/>
      <c r="AE52" s="18"/>
      <c r="AF52" s="18"/>
      <c r="AG52" s="18"/>
      <c r="AH52" s="18"/>
      <c r="AI52" s="18"/>
      <c r="AJ52" s="18"/>
    </row>
    <row r="53" spans="1:36" ht="15" customHeight="1">
      <c r="A53" s="13">
        <v>52</v>
      </c>
      <c r="C53" s="45" t="s">
        <v>30</v>
      </c>
      <c r="D53" s="15">
        <f ca="1">(INFO!F17*J8)/1000</f>
        <v>0</v>
      </c>
      <c r="E53" s="15">
        <f ca="1">(INFO!F19*K8)/60000</f>
        <v>0</v>
      </c>
      <c r="F53" s="90">
        <f t="shared" ref="F53:F68" ca="1" si="0">SUM(D53:E53)</f>
        <v>0</v>
      </c>
      <c r="G53" s="99">
        <f ca="1">IF(H8&gt;0,F8,0)*12/230</f>
        <v>0</v>
      </c>
      <c r="H53" s="99">
        <f ca="1">ROUND(G53*H8,0)</f>
        <v>0</v>
      </c>
      <c r="J53" s="615"/>
      <c r="K53" s="536"/>
      <c r="L53" s="611"/>
      <c r="M53" s="613"/>
      <c r="Q53" s="57"/>
      <c r="AA53" s="18"/>
      <c r="AB53" s="18"/>
      <c r="AC53" s="18"/>
      <c r="AD53" s="18"/>
      <c r="AE53" s="18"/>
      <c r="AF53" s="18"/>
      <c r="AG53" s="18"/>
      <c r="AH53" s="18"/>
      <c r="AI53" s="18"/>
      <c r="AJ53" s="18"/>
    </row>
    <row r="54" spans="1:36" ht="15" customHeight="1">
      <c r="A54" s="13">
        <v>53</v>
      </c>
      <c r="C54" s="45" t="s">
        <v>31</v>
      </c>
      <c r="D54" s="15">
        <f ca="1">(INFO!F17*J9)/1000</f>
        <v>0</v>
      </c>
      <c r="E54" s="15">
        <f ca="1">(INFO!F19*K9)/60000</f>
        <v>0</v>
      </c>
      <c r="F54" s="90">
        <f t="shared" ca="1" si="0"/>
        <v>0</v>
      </c>
      <c r="G54" s="99">
        <f ca="1">IF(H9&gt;0,F9,0)*12/230</f>
        <v>0</v>
      </c>
      <c r="H54" s="99">
        <f ca="1">ROUND(G54*H9,0)</f>
        <v>0</v>
      </c>
      <c r="J54" s="583" t="s">
        <v>1</v>
      </c>
      <c r="K54" s="645">
        <f ca="1">IF(H7=0,0,ROUNDUP((IF(H45=0,0,5.2) + H8*0.4 + H9*0.7 + H11*4.2 + H12*0.5 + H16*43 + H17*0.4 + H19*68 + H20*0.4 + H22*8.4 + H23*0.5 + H24*0.8 + H25*0.15 + ((H30+H31)*5)*0.15 + (H32*0.1)*0.15 + (H33*0.6)*0.15 + (H34*1.5)*0.15 + ((J14/1000)*24)*0.15 + ((J26/1000)*48)*0.15 + ((J27/1000)*48)*0.15 + ((J28/1000)*48)*0.15+H36*1.9*0.15+H38*(3.8+0.6)*0.15+H40*1.6*0.15),0))</f>
        <v>0</v>
      </c>
      <c r="L54" s="634">
        <f ca="1">IF(H7=0,0,ROUNDUP((IF(H45=0,0,5.2) + H8*0.4 + H9*0.7 + H11*4.2 + H12*0.5 + H16*60 + H17*0.4 + H19*93 + H20*0.4 + H22*8.4 + H23*0.5 + H24*0.8 + H25*0.15 + ((H30+H31)*5)*0.15 + (H32*0.1)*0.15 + (H33*0.6)*0.15 + (H34*1.5)*0.15 + ((J14/1000)*24)*0.15 + ((J26/1000)*48)*0.15 + ((J27/1000)*48)*0.15 + ((J28/1000)*48)*0.15+H36*1.9*0.15+H38*(3.8+0.6)*0.15+H40*1.6*0.15),0))</f>
        <v>0</v>
      </c>
      <c r="M54" s="632">
        <f ca="1">IF(H7=0,0,ROUNDUP((IF(H45=0,0,5.2) + H8*0.4 + H9*0.7 + H11*4.2 + H12*0.5 + H16*94 + H17*0.4 + H19*121 + H20*0.4 + H22*8.4 + H23*0.5 + H24*0.8 + H25*0.15 + ((H30+H31)*5)*0.15 + (H32*0.1)*0.15 + (H33*0.6)*0.15 + (H34*1.5)*0.15 + ((J14/1000)*24)*0.15 + ((J26/1000)*48)*0.15 + ((J27/1000)*48)*0.15 + ((J28/1000)*48)*0.15+H36*1.9*0.15+H38*(3.8+0.6)*0.15+H40*1.6*0.15),0))</f>
        <v>0</v>
      </c>
      <c r="Q54" s="57"/>
      <c r="AA54" s="18"/>
      <c r="AB54" s="18"/>
      <c r="AC54" s="18"/>
      <c r="AD54" s="18"/>
      <c r="AE54" s="18"/>
      <c r="AF54" s="18"/>
      <c r="AG54" s="18"/>
      <c r="AH54" s="18"/>
      <c r="AI54" s="18"/>
      <c r="AJ54" s="18"/>
    </row>
    <row r="55" spans="1:36" ht="15" customHeight="1">
      <c r="A55" s="13">
        <v>54</v>
      </c>
      <c r="C55" s="295" t="s">
        <v>498</v>
      </c>
      <c r="D55" s="296"/>
      <c r="E55" s="296"/>
      <c r="F55" s="297"/>
      <c r="G55" s="99">
        <f>Q7</f>
        <v>567.39130434782612</v>
      </c>
      <c r="H55" s="99">
        <f ca="1">ROUND(G55*H7,0)</f>
        <v>0</v>
      </c>
      <c r="J55" s="584"/>
      <c r="K55" s="646"/>
      <c r="L55" s="635"/>
      <c r="M55" s="633"/>
      <c r="Q55" s="57"/>
      <c r="AA55" s="18"/>
      <c r="AB55" s="18"/>
      <c r="AC55" s="18"/>
      <c r="AD55" s="18"/>
      <c r="AE55" s="18"/>
      <c r="AF55" s="18"/>
      <c r="AG55" s="18"/>
      <c r="AH55" s="18"/>
      <c r="AI55" s="18"/>
      <c r="AJ55" s="18"/>
    </row>
    <row r="56" spans="1:36" ht="15" customHeight="1">
      <c r="A56" s="13">
        <v>55</v>
      </c>
      <c r="C56" s="32" t="s">
        <v>760</v>
      </c>
      <c r="D56" s="14">
        <f ca="1">(INFO!F17*J11)/1000</f>
        <v>0</v>
      </c>
      <c r="E56" s="14">
        <f ca="1">(INFO!F19*K11)/60000</f>
        <v>0</v>
      </c>
      <c r="F56" s="88">
        <f t="shared" ca="1" si="0"/>
        <v>0</v>
      </c>
      <c r="G56" s="103">
        <f ca="1">IF(H11&gt;0,F11,0)*12/230</f>
        <v>0</v>
      </c>
      <c r="H56" s="103">
        <f ca="1">ROUND(G56*H11,0)</f>
        <v>0</v>
      </c>
      <c r="J56" s="585" t="s">
        <v>7</v>
      </c>
      <c r="K56" s="642">
        <f ca="1">(K54*3600)/1055</f>
        <v>0</v>
      </c>
      <c r="L56" s="632">
        <f ca="1">(L54*3600)/1055</f>
        <v>0</v>
      </c>
      <c r="M56" s="632">
        <f ca="1">(M54*3600)/1055</f>
        <v>0</v>
      </c>
      <c r="Q56" s="57"/>
      <c r="AA56" s="18"/>
      <c r="AB56" s="18"/>
      <c r="AC56" s="18"/>
      <c r="AD56" s="18"/>
      <c r="AE56" s="18"/>
      <c r="AF56" s="18"/>
      <c r="AG56" s="18"/>
      <c r="AH56" s="18"/>
      <c r="AI56" s="18"/>
      <c r="AJ56" s="18"/>
    </row>
    <row r="57" spans="1:36" ht="15" customHeight="1">
      <c r="A57" s="13">
        <v>56</v>
      </c>
      <c r="C57" s="45" t="s">
        <v>30</v>
      </c>
      <c r="D57" s="15">
        <f ca="1">(INFO!F17*J12)/1000</f>
        <v>0</v>
      </c>
      <c r="E57" s="15">
        <f ca="1">(INFO!F19*K12)/60000</f>
        <v>0</v>
      </c>
      <c r="F57" s="90">
        <f ca="1">SUM(D57:E57)</f>
        <v>0</v>
      </c>
      <c r="G57" s="99">
        <f ca="1">IF(H12&gt;0,F12,0)*12/230</f>
        <v>0</v>
      </c>
      <c r="H57" s="99">
        <f ca="1">ROUND(G57*H12,0)</f>
        <v>0</v>
      </c>
      <c r="J57" s="586"/>
      <c r="K57" s="643"/>
      <c r="L57" s="644"/>
      <c r="M57" s="644"/>
      <c r="Q57" s="57"/>
      <c r="AA57" s="18"/>
      <c r="AB57" s="18"/>
      <c r="AC57" s="18"/>
      <c r="AD57" s="18"/>
      <c r="AE57" s="18"/>
      <c r="AF57" s="18"/>
      <c r="AG57" s="18"/>
      <c r="AH57" s="18"/>
      <c r="AI57" s="18"/>
      <c r="AJ57" s="18"/>
    </row>
    <row r="58" spans="1:36" ht="15" customHeight="1">
      <c r="A58" s="13">
        <v>57</v>
      </c>
      <c r="C58" s="33" t="s">
        <v>512</v>
      </c>
      <c r="D58" s="14">
        <f ca="1">(INFO!F17*J14)/1000</f>
        <v>0</v>
      </c>
      <c r="E58" s="14">
        <f ca="1">(INFO!F19*K14)/60000</f>
        <v>0</v>
      </c>
      <c r="F58" s="88">
        <f t="shared" ca="1" si="0"/>
        <v>0</v>
      </c>
      <c r="G58" s="103">
        <f ca="1">IF(H14&gt;0,F14,0)*12/230</f>
        <v>0</v>
      </c>
      <c r="H58" s="103">
        <f ca="1">ROUND(G58*H14,0)</f>
        <v>0</v>
      </c>
      <c r="J58" s="616" t="s">
        <v>683</v>
      </c>
      <c r="K58" s="642">
        <f ca="1">(K54*3600)/4184</f>
        <v>0</v>
      </c>
      <c r="L58" s="642">
        <f ca="1">(L54*3600)/4184</f>
        <v>0</v>
      </c>
      <c r="M58" s="642">
        <f ca="1">(M54*3600)/4184</f>
        <v>0</v>
      </c>
      <c r="Q58" s="57"/>
      <c r="AA58" s="18"/>
      <c r="AB58" s="18"/>
      <c r="AC58" s="18"/>
      <c r="AD58" s="18"/>
      <c r="AE58" s="18"/>
      <c r="AF58" s="18"/>
      <c r="AG58" s="18"/>
      <c r="AH58" s="18"/>
      <c r="AI58" s="18"/>
      <c r="AJ58" s="18"/>
    </row>
    <row r="59" spans="1:36" ht="15" customHeight="1">
      <c r="A59" s="13">
        <v>58</v>
      </c>
      <c r="C59" s="34" t="s">
        <v>29</v>
      </c>
      <c r="D59" s="14">
        <f ca="1">(INFO!F17*J16)/1000</f>
        <v>0</v>
      </c>
      <c r="E59" s="14">
        <f ca="1">(INFO!F19*K16)/60000</f>
        <v>0</v>
      </c>
      <c r="F59" s="88">
        <f t="shared" ca="1" si="0"/>
        <v>0</v>
      </c>
      <c r="G59" s="103">
        <f ca="1">IF(H16&gt;0,Q16,0)</f>
        <v>0</v>
      </c>
      <c r="H59" s="103">
        <f ca="1">ROUND(G59*H16,0)</f>
        <v>0</v>
      </c>
      <c r="J59" s="616"/>
      <c r="K59" s="643"/>
      <c r="L59" s="643"/>
      <c r="M59" s="643"/>
      <c r="Q59" s="57"/>
      <c r="AA59" s="18"/>
      <c r="AB59" s="18"/>
      <c r="AC59" s="18"/>
      <c r="AD59" s="18"/>
      <c r="AE59" s="18"/>
      <c r="AF59" s="18"/>
      <c r="AG59" s="18"/>
      <c r="AH59" s="18"/>
      <c r="AI59" s="18"/>
      <c r="AJ59" s="18"/>
    </row>
    <row r="60" spans="1:36" ht="15" customHeight="1">
      <c r="A60" s="13">
        <v>59</v>
      </c>
      <c r="C60" s="34" t="s">
        <v>20</v>
      </c>
      <c r="D60" s="14">
        <f ca="1">(INFO!F17*J19)/1000</f>
        <v>0</v>
      </c>
      <c r="E60" s="14">
        <f ca="1">(INFO!F19*K19)/60000</f>
        <v>0</v>
      </c>
      <c r="F60" s="88">
        <f t="shared" ca="1" si="0"/>
        <v>0</v>
      </c>
      <c r="G60" s="103">
        <f ca="1">IF(H19&gt;0,Q19,0)</f>
        <v>0</v>
      </c>
      <c r="H60" s="103">
        <f ca="1">ROUND(G60*H19,0)</f>
        <v>0</v>
      </c>
      <c r="K60" s="21"/>
      <c r="L60" s="21"/>
      <c r="Q60" s="57"/>
      <c r="AA60" s="18"/>
      <c r="AB60" s="18"/>
      <c r="AC60" s="18"/>
      <c r="AD60" s="18"/>
      <c r="AE60" s="18"/>
      <c r="AF60" s="18"/>
      <c r="AG60" s="18"/>
      <c r="AH60" s="18"/>
      <c r="AI60" s="18"/>
      <c r="AJ60" s="18"/>
    </row>
    <row r="61" spans="1:36" ht="15" customHeight="1">
      <c r="A61" s="13">
        <v>60</v>
      </c>
      <c r="C61" s="45" t="s">
        <v>32</v>
      </c>
      <c r="D61" s="15">
        <f ca="1">(INFO!F17*(J17+J20))/1000</f>
        <v>0</v>
      </c>
      <c r="E61" s="15">
        <f ca="1">(INFO!F19*(K17+K20))/60000</f>
        <v>0</v>
      </c>
      <c r="F61" s="90">
        <f t="shared" ca="1" si="0"/>
        <v>0</v>
      </c>
      <c r="G61" s="99">
        <f ca="1">IF((H17+H20)&gt;0,F20,0)*12/230</f>
        <v>0</v>
      </c>
      <c r="H61" s="99">
        <f ca="1">ROUND((H17+H20)*G61,0)</f>
        <v>0</v>
      </c>
      <c r="I61" s="321"/>
      <c r="K61" s="21"/>
      <c r="L61" s="21"/>
      <c r="Q61" s="57"/>
      <c r="AA61" s="18"/>
      <c r="AB61" s="18"/>
      <c r="AC61" s="18"/>
      <c r="AD61" s="18"/>
      <c r="AE61" s="18"/>
      <c r="AF61" s="18"/>
      <c r="AG61" s="18"/>
      <c r="AH61" s="18"/>
      <c r="AI61" s="18"/>
      <c r="AJ61" s="18"/>
    </row>
    <row r="62" spans="1:36" ht="15" customHeight="1">
      <c r="A62" s="13">
        <v>61</v>
      </c>
      <c r="C62" s="33" t="s">
        <v>47</v>
      </c>
      <c r="D62" s="14">
        <f ca="1">(INFO!F17*J22)/1000</f>
        <v>0</v>
      </c>
      <c r="E62" s="14">
        <f ca="1">(INFO!F19*K22)/60000</f>
        <v>0</v>
      </c>
      <c r="F62" s="88">
        <f t="shared" ca="1" si="0"/>
        <v>0</v>
      </c>
      <c r="G62" s="103">
        <f ca="1">IF(H22&gt;0,F22,0)*12/230</f>
        <v>0</v>
      </c>
      <c r="H62" s="103">
        <f ca="1">ROUND(G62*H22,0)</f>
        <v>0</v>
      </c>
      <c r="K62" s="21"/>
      <c r="L62" s="21"/>
      <c r="Q62" s="57"/>
      <c r="AA62" s="18"/>
      <c r="AB62" s="18"/>
      <c r="AC62" s="18"/>
      <c r="AD62" s="18"/>
      <c r="AE62" s="18"/>
      <c r="AF62" s="18"/>
      <c r="AG62" s="18"/>
      <c r="AH62" s="18"/>
      <c r="AI62" s="18"/>
      <c r="AJ62" s="18"/>
    </row>
    <row r="63" spans="1:36" ht="15" customHeight="1">
      <c r="A63" s="13">
        <v>62</v>
      </c>
      <c r="C63" s="89" t="s">
        <v>81</v>
      </c>
      <c r="D63" s="15">
        <f ca="1">(INFO!F17*J23)/1000</f>
        <v>0</v>
      </c>
      <c r="E63" s="15">
        <f ca="1">(INFO!F19*K23)/60000</f>
        <v>0</v>
      </c>
      <c r="F63" s="90">
        <f t="shared" ca="1" si="0"/>
        <v>0</v>
      </c>
      <c r="G63" s="99">
        <f ca="1">IF(H23&gt;0,F23,0)*12/230</f>
        <v>0</v>
      </c>
      <c r="H63" s="99">
        <f ca="1">ROUND(G63*H23,0)</f>
        <v>0</v>
      </c>
      <c r="K63" s="21"/>
      <c r="L63" s="21"/>
      <c r="Q63" s="57"/>
      <c r="AA63" s="18"/>
      <c r="AB63" s="18"/>
      <c r="AC63" s="18"/>
      <c r="AD63" s="18"/>
      <c r="AE63" s="18"/>
      <c r="AF63" s="18"/>
      <c r="AG63" s="18"/>
      <c r="AH63" s="18"/>
      <c r="AI63" s="18"/>
      <c r="AJ63" s="18"/>
    </row>
    <row r="64" spans="1:36" ht="15" customHeight="1">
      <c r="A64" s="13">
        <v>63</v>
      </c>
      <c r="C64" s="89" t="s">
        <v>82</v>
      </c>
      <c r="D64" s="15">
        <f ca="1">(INFO!F17*J24)/1000</f>
        <v>0</v>
      </c>
      <c r="E64" s="15">
        <f ca="1">(INFO!F19*K24)/60000</f>
        <v>0</v>
      </c>
      <c r="F64" s="90">
        <f t="shared" ca="1" si="0"/>
        <v>0</v>
      </c>
      <c r="G64" s="99">
        <f ca="1">IF(H24&gt;0,F24,0)*12/230</f>
        <v>0</v>
      </c>
      <c r="H64" s="99">
        <f ca="1">ROUND(G64*H24,0)</f>
        <v>0</v>
      </c>
      <c r="K64" s="21"/>
      <c r="L64" s="21"/>
      <c r="Q64" s="57"/>
      <c r="AA64" s="18"/>
      <c r="AB64" s="18"/>
      <c r="AC64" s="18"/>
      <c r="AD64" s="18"/>
      <c r="AE64" s="18"/>
      <c r="AF64" s="18"/>
      <c r="AG64" s="18"/>
      <c r="AH64" s="18"/>
      <c r="AI64" s="18"/>
      <c r="AJ64" s="18"/>
    </row>
    <row r="65" spans="1:22" ht="15" customHeight="1">
      <c r="A65" s="13">
        <v>64</v>
      </c>
      <c r="C65" s="89" t="s">
        <v>79</v>
      </c>
      <c r="D65" s="15">
        <f ca="1">(INFO!F17*J25)/1000</f>
        <v>0</v>
      </c>
      <c r="E65" s="15">
        <f ca="1">(INFO!F19*K25)/60000</f>
        <v>0</v>
      </c>
      <c r="F65" s="90">
        <f t="shared" ca="1" si="0"/>
        <v>0</v>
      </c>
      <c r="G65" s="22"/>
      <c r="H65" s="99">
        <f ca="1">H25/230*1000</f>
        <v>0</v>
      </c>
      <c r="K65" s="21"/>
      <c r="L65" s="21"/>
      <c r="Q65" s="57"/>
      <c r="U65" s="20"/>
      <c r="V65" s="20"/>
    </row>
    <row r="66" spans="1:22" ht="15" customHeight="1">
      <c r="A66" s="13">
        <v>65</v>
      </c>
      <c r="C66" s="33" t="s">
        <v>509</v>
      </c>
      <c r="D66" s="14">
        <f ca="1">(INFO!F17*J26)/1000</f>
        <v>0</v>
      </c>
      <c r="E66" s="14">
        <f ca="1">(INFO!F19*K26)/60000</f>
        <v>0</v>
      </c>
      <c r="F66" s="88">
        <f t="shared" ca="1" si="0"/>
        <v>0</v>
      </c>
      <c r="G66" s="103">
        <f ca="1">IF(H26&gt;0,F26,0)*12/230</f>
        <v>0</v>
      </c>
      <c r="H66" s="103">
        <f ca="1">ROUND(G66*H26,0)</f>
        <v>0</v>
      </c>
      <c r="K66" s="21"/>
      <c r="L66" s="21"/>
      <c r="Q66" s="57"/>
      <c r="U66" s="20"/>
      <c r="V66" s="20"/>
    </row>
    <row r="67" spans="1:22" ht="15" customHeight="1">
      <c r="A67" s="13">
        <v>66</v>
      </c>
      <c r="C67" s="33" t="s">
        <v>510</v>
      </c>
      <c r="D67" s="14">
        <f ca="1">(INFO!F17*J27)/1000</f>
        <v>0</v>
      </c>
      <c r="E67" s="14">
        <f ca="1">(INFO!F19*K27)/60000</f>
        <v>0</v>
      </c>
      <c r="F67" s="88">
        <f t="shared" ca="1" si="0"/>
        <v>0</v>
      </c>
      <c r="G67" s="103">
        <f ca="1">IF(H27&gt;0,F27,0)*12/230</f>
        <v>0</v>
      </c>
      <c r="H67" s="103">
        <f ca="1">ROUND(G67*H27,0)</f>
        <v>0</v>
      </c>
      <c r="K67" s="21"/>
      <c r="L67" s="21"/>
      <c r="Q67" s="57"/>
      <c r="U67" s="20"/>
      <c r="V67" s="20"/>
    </row>
    <row r="68" spans="1:22" ht="15" customHeight="1">
      <c r="A68" s="13">
        <v>67</v>
      </c>
      <c r="C68" s="33" t="s">
        <v>511</v>
      </c>
      <c r="D68" s="14">
        <f ca="1">(INFO!F17*J28)/1000</f>
        <v>0</v>
      </c>
      <c r="E68" s="14">
        <f ca="1">(INFO!F19*K28)/60000</f>
        <v>0</v>
      </c>
      <c r="F68" s="88">
        <f t="shared" ca="1" si="0"/>
        <v>0</v>
      </c>
      <c r="G68" s="103">
        <f ca="1">IF(H28&gt;0,F28,0)*12/230</f>
        <v>0</v>
      </c>
      <c r="H68" s="103">
        <f ca="1">ROUND(G68*H28,0)</f>
        <v>0</v>
      </c>
      <c r="K68" s="21"/>
      <c r="L68" s="21"/>
      <c r="Q68" s="57"/>
      <c r="U68" s="20"/>
      <c r="V68" s="20"/>
    </row>
    <row r="69" spans="1:22" ht="15" customHeight="1">
      <c r="A69" s="13">
        <v>68</v>
      </c>
      <c r="C69" s="324" t="s">
        <v>713</v>
      </c>
      <c r="D69" s="15"/>
      <c r="E69" s="15"/>
      <c r="F69" s="90"/>
      <c r="G69" s="99"/>
      <c r="H69" s="304">
        <f ca="1">IF(H7=0,0,IF(H45=0,0,ROUND(1.06*(SUM(H52:H68))+190,0)))</f>
        <v>0</v>
      </c>
      <c r="I69" s="18" t="s">
        <v>804</v>
      </c>
      <c r="K69" s="21"/>
      <c r="L69" s="21"/>
      <c r="Q69" s="57"/>
      <c r="V69" s="20"/>
    </row>
    <row r="70" spans="1:22" ht="15" customHeight="1">
      <c r="A70" s="13">
        <v>69</v>
      </c>
      <c r="C70" s="34" t="s">
        <v>22</v>
      </c>
      <c r="D70" s="14">
        <f ca="1">(INFO!F17*(J30+J31))/1000</f>
        <v>0</v>
      </c>
      <c r="E70" s="14">
        <f ca="1">(INFO!F19*(K30+K31))/60000</f>
        <v>0</v>
      </c>
      <c r="F70" s="88">
        <f ca="1">SUM(D70:E70)</f>
        <v>0</v>
      </c>
      <c r="G70" s="103">
        <f ca="1">IF(H30+H31&gt;0,F30,0)*12/230</f>
        <v>0</v>
      </c>
      <c r="H70" s="103">
        <f ca="1">ROUND(G70*(H30+H31),0)</f>
        <v>0</v>
      </c>
      <c r="K70" s="21"/>
      <c r="L70" s="21"/>
      <c r="Q70" s="57"/>
      <c r="S70" s="20"/>
      <c r="T70" s="20"/>
      <c r="U70" s="20"/>
      <c r="V70" s="20"/>
    </row>
    <row r="71" spans="1:22" ht="15" customHeight="1">
      <c r="A71" s="13">
        <v>70</v>
      </c>
      <c r="C71" s="34" t="s">
        <v>23</v>
      </c>
      <c r="D71" s="14">
        <f ca="1">(INFO!F17*J32)/1000</f>
        <v>0</v>
      </c>
      <c r="E71" s="14">
        <f ca="1">(INFO!F19*K32)/60000</f>
        <v>0</v>
      </c>
      <c r="F71" s="88">
        <f ca="1">SUM(D71:E71)</f>
        <v>0</v>
      </c>
      <c r="G71" s="103">
        <f ca="1">IF(H30+H31&gt;0,F32*10,0)*12/230</f>
        <v>0</v>
      </c>
      <c r="H71" s="103">
        <f ca="1">ROUND(G71*H32,0)</f>
        <v>0</v>
      </c>
      <c r="K71" s="21"/>
      <c r="L71" s="28"/>
      <c r="Q71" s="57"/>
      <c r="S71" s="20"/>
      <c r="T71" s="35"/>
      <c r="U71" s="35"/>
      <c r="V71" s="20"/>
    </row>
    <row r="72" spans="1:22" ht="15" customHeight="1">
      <c r="A72" s="13">
        <v>71</v>
      </c>
      <c r="C72" s="45" t="s">
        <v>80</v>
      </c>
      <c r="D72" s="15">
        <f ca="1">(INFO!F17*J33)/1000</f>
        <v>0</v>
      </c>
      <c r="E72" s="15">
        <f ca="1">(INFO!F19*K33)/60000</f>
        <v>0</v>
      </c>
      <c r="F72" s="90">
        <f ca="1">SUM(D72:E72)</f>
        <v>0</v>
      </c>
      <c r="G72" s="99">
        <f ca="1">IF(H30+H31&gt;0,F33,0)*12/230</f>
        <v>0</v>
      </c>
      <c r="H72" s="99">
        <f ca="1">ROUND(G72*H33,0)</f>
        <v>0</v>
      </c>
      <c r="K72" s="21"/>
      <c r="L72" s="21"/>
      <c r="M72" s="21"/>
      <c r="N72" s="21"/>
      <c r="O72" s="28"/>
      <c r="Q72" s="57"/>
      <c r="S72" s="20"/>
      <c r="T72" s="35"/>
      <c r="U72" s="35"/>
      <c r="V72" s="20"/>
    </row>
    <row r="73" spans="1:22" ht="15" customHeight="1">
      <c r="A73" s="13">
        <v>72</v>
      </c>
      <c r="C73" s="45" t="s">
        <v>33</v>
      </c>
      <c r="D73" s="15">
        <f ca="1">(INFO!F17*J34)/1000</f>
        <v>0</v>
      </c>
      <c r="E73" s="15">
        <f ca="1">(INFO!F19*K34)/60000</f>
        <v>0</v>
      </c>
      <c r="F73" s="90">
        <f ca="1">SUM(D73:E73)</f>
        <v>0</v>
      </c>
      <c r="G73" s="99">
        <f ca="1">IF(H30+H31&gt;0,F34,0)*12/230</f>
        <v>0</v>
      </c>
      <c r="H73" s="99">
        <f ca="1">ROUND(G73*H34,0)</f>
        <v>0</v>
      </c>
      <c r="K73" s="21"/>
      <c r="O73" s="20"/>
      <c r="Q73" s="57"/>
      <c r="S73" s="20"/>
      <c r="T73" s="36"/>
      <c r="U73" s="36"/>
      <c r="V73" s="20"/>
    </row>
    <row r="74" spans="1:22" ht="15" customHeight="1">
      <c r="A74" s="13">
        <v>73</v>
      </c>
      <c r="C74" s="324" t="s">
        <v>714</v>
      </c>
      <c r="D74" s="15"/>
      <c r="E74" s="15"/>
      <c r="F74" s="90"/>
      <c r="G74" s="99"/>
      <c r="H74" s="17">
        <f ca="1">IF(H45=0,0,ROUND(1.06*(SUM(H70:H73)),0))</f>
        <v>0</v>
      </c>
      <c r="I74" s="18" t="s">
        <v>805</v>
      </c>
      <c r="Q74" s="57"/>
      <c r="S74" s="20"/>
      <c r="T74" s="26"/>
      <c r="U74" s="26"/>
      <c r="V74" s="20"/>
    </row>
    <row r="75" spans="1:22" ht="15" customHeight="1">
      <c r="A75" s="13">
        <v>74</v>
      </c>
      <c r="C75" s="34" t="s">
        <v>721</v>
      </c>
      <c r="D75" s="14">
        <f ca="1">(INFO!F17*J36)/1000</f>
        <v>0</v>
      </c>
      <c r="E75" s="14">
        <f ca="1">(INFO!F19*K36)/60000</f>
        <v>0</v>
      </c>
      <c r="F75" s="88">
        <f ca="1">SUM(D75:E75)</f>
        <v>0</v>
      </c>
      <c r="G75" s="103">
        <f ca="1">IF(H36&gt;0,F36,0)*12/230</f>
        <v>0</v>
      </c>
      <c r="H75" s="103">
        <f ca="1">ROUND(G75*H36,0)</f>
        <v>0</v>
      </c>
      <c r="Q75" s="57"/>
      <c r="S75" s="20"/>
      <c r="T75" s="26"/>
      <c r="U75" s="26"/>
      <c r="V75" s="20"/>
    </row>
    <row r="76" spans="1:22" ht="15" customHeight="1">
      <c r="A76" s="13">
        <v>75</v>
      </c>
      <c r="C76" s="381" t="s">
        <v>752</v>
      </c>
      <c r="D76" s="14">
        <f ca="1">(INFO!F17*J38)/1000</f>
        <v>0</v>
      </c>
      <c r="E76" s="14">
        <f ca="1">(INFO!F19*K38)/60000</f>
        <v>0</v>
      </c>
      <c r="F76" s="88">
        <f t="shared" ref="F76:F77" ca="1" si="1">SUM(D76:E76)</f>
        <v>0</v>
      </c>
      <c r="G76" s="103">
        <f ca="1">IF(H38&gt;0,F38,0)*12/230</f>
        <v>0</v>
      </c>
      <c r="H76" s="103">
        <f ca="1">ROUND(G76*H38,0)</f>
        <v>0</v>
      </c>
      <c r="Q76" s="57"/>
      <c r="S76" s="20"/>
      <c r="T76" s="26"/>
      <c r="U76" s="26"/>
      <c r="V76" s="20"/>
    </row>
    <row r="77" spans="1:22" ht="15" customHeight="1">
      <c r="A77" s="13">
        <v>76</v>
      </c>
      <c r="C77" s="381" t="s">
        <v>761</v>
      </c>
      <c r="D77" s="14">
        <f ca="1">(INFO!F17*J40)/1000</f>
        <v>0</v>
      </c>
      <c r="E77" s="14">
        <f ca="1">(INFO!F19*K40)/60000</f>
        <v>0</v>
      </c>
      <c r="F77" s="88">
        <f t="shared" ca="1" si="1"/>
        <v>0</v>
      </c>
      <c r="G77" s="103">
        <f ca="1">IF(H40&gt;0,F40,0)*12/230</f>
        <v>0</v>
      </c>
      <c r="H77" s="103">
        <f ca="1">ROUND(G77*H40,0)</f>
        <v>0</v>
      </c>
      <c r="Q77" s="57"/>
      <c r="S77" s="20"/>
      <c r="T77" s="26"/>
      <c r="U77" s="26"/>
      <c r="V77" s="20"/>
    </row>
    <row r="78" spans="1:22" ht="15" customHeight="1">
      <c r="A78" s="13">
        <v>77</v>
      </c>
      <c r="C78" s="37" t="s">
        <v>25</v>
      </c>
      <c r="D78" s="16">
        <f ca="1">SUM(D52:D77)</f>
        <v>0</v>
      </c>
      <c r="E78" s="16">
        <f ca="1">SUM(E52:E77)</f>
        <v>0</v>
      </c>
      <c r="F78" s="93">
        <f ca="1">IF(H45=0,0,SUM(F52:F77))</f>
        <v>0</v>
      </c>
      <c r="G78" s="23"/>
      <c r="H78" s="304">
        <f ca="1">IF(H45=0,0,(H69+H74+H75+H76+H77))</f>
        <v>0</v>
      </c>
      <c r="Q78" s="57"/>
      <c r="S78" s="20"/>
      <c r="T78" s="36"/>
      <c r="U78" s="36"/>
      <c r="V78" s="20"/>
    </row>
    <row r="79" spans="1:22" ht="15" customHeight="1">
      <c r="A79" s="13">
        <v>78</v>
      </c>
      <c r="Q79" s="57"/>
      <c r="S79" s="20"/>
      <c r="T79" s="10"/>
      <c r="U79" s="10"/>
      <c r="V79" s="20"/>
    </row>
    <row r="80" spans="1:22" ht="15" customHeight="1">
      <c r="A80" s="13">
        <v>79</v>
      </c>
      <c r="F80" s="21"/>
      <c r="G80" s="21"/>
      <c r="H80" s="21"/>
      <c r="R80" s="40"/>
      <c r="S80" s="20"/>
      <c r="T80" s="10"/>
      <c r="U80" s="10"/>
      <c r="V80" s="20"/>
    </row>
    <row r="81" spans="1:36" ht="15" customHeight="1">
      <c r="A81" s="13">
        <v>80</v>
      </c>
      <c r="F81" s="21"/>
      <c r="G81" s="21"/>
      <c r="H81" s="21"/>
      <c r="R81" s="40"/>
      <c r="S81" s="20"/>
      <c r="T81" s="10"/>
      <c r="U81" s="10"/>
      <c r="V81" s="20"/>
    </row>
    <row r="82" spans="1:36" ht="15" customHeight="1">
      <c r="A82" s="13">
        <v>81</v>
      </c>
      <c r="R82" s="40"/>
      <c r="S82" s="20"/>
      <c r="T82" s="10"/>
      <c r="U82" s="10"/>
      <c r="V82" s="20"/>
    </row>
    <row r="83" spans="1:36" ht="15" customHeight="1">
      <c r="A83" s="13">
        <v>82</v>
      </c>
      <c r="R83" s="40"/>
      <c r="S83" s="20"/>
      <c r="T83" s="10"/>
      <c r="U83" s="10"/>
      <c r="V83" s="20"/>
    </row>
    <row r="84" spans="1:36" ht="15" customHeight="1">
      <c r="A84" s="13">
        <v>83</v>
      </c>
      <c r="R84" s="40"/>
      <c r="S84" s="20"/>
      <c r="T84" s="10"/>
      <c r="U84" s="10"/>
      <c r="V84" s="20"/>
    </row>
    <row r="85" spans="1:36" ht="15" customHeight="1">
      <c r="A85" s="13">
        <v>84</v>
      </c>
      <c r="R85" s="40"/>
      <c r="S85" s="20"/>
      <c r="T85" s="10"/>
      <c r="U85" s="10"/>
      <c r="V85" s="20"/>
    </row>
    <row r="86" spans="1:36" ht="15" customHeight="1">
      <c r="A86" s="13">
        <v>85</v>
      </c>
      <c r="R86" s="40"/>
      <c r="S86" s="20"/>
      <c r="T86" s="20"/>
      <c r="U86" s="20"/>
      <c r="V86" s="20"/>
    </row>
    <row r="87" spans="1:36" ht="15" customHeight="1">
      <c r="A87" s="13">
        <v>86</v>
      </c>
      <c r="R87" s="40"/>
      <c r="S87" s="20"/>
      <c r="T87" s="20"/>
      <c r="U87" s="20"/>
      <c r="V87" s="20"/>
    </row>
    <row r="88" spans="1:36" ht="15" customHeight="1">
      <c r="A88" s="13">
        <v>87</v>
      </c>
      <c r="AJ88" s="18"/>
    </row>
    <row r="89" spans="1:36" ht="15" customHeight="1">
      <c r="A89" s="13">
        <v>88</v>
      </c>
      <c r="AJ89" s="18"/>
    </row>
    <row r="90" spans="1:36" ht="15" customHeight="1">
      <c r="A90" s="13">
        <v>89</v>
      </c>
      <c r="AJ90" s="18"/>
    </row>
    <row r="91" spans="1:36" ht="15" customHeight="1">
      <c r="A91" s="13">
        <v>90</v>
      </c>
      <c r="AJ91" s="18"/>
    </row>
    <row r="92" spans="1:36" ht="15" customHeight="1">
      <c r="A92" s="13">
        <v>91</v>
      </c>
      <c r="AJ92" s="18"/>
    </row>
    <row r="93" spans="1:36" ht="15" customHeight="1">
      <c r="A93" s="13">
        <v>92</v>
      </c>
      <c r="AJ93" s="18"/>
    </row>
    <row r="94" spans="1:36" ht="15">
      <c r="A94" s="13">
        <v>93</v>
      </c>
      <c r="AJ94" s="18"/>
    </row>
    <row r="95" spans="1:36" ht="15">
      <c r="A95" s="13">
        <v>94</v>
      </c>
      <c r="AJ95" s="18"/>
    </row>
    <row r="96" spans="1:36" ht="15">
      <c r="A96" s="13">
        <v>95</v>
      </c>
      <c r="AJ96" s="18"/>
    </row>
    <row r="97" spans="1:36" ht="15">
      <c r="A97" s="13">
        <v>96</v>
      </c>
      <c r="AJ97" s="18"/>
    </row>
    <row r="98" spans="1:36" ht="15">
      <c r="A98" s="13">
        <v>97</v>
      </c>
      <c r="AJ98" s="18"/>
    </row>
    <row r="99" spans="1:36" ht="15">
      <c r="A99" s="13">
        <v>98</v>
      </c>
      <c r="AJ99" s="18"/>
    </row>
    <row r="100" spans="1:36" ht="15">
      <c r="A100" s="13">
        <v>99</v>
      </c>
      <c r="AJ100" s="18"/>
    </row>
    <row r="101" spans="1:36" ht="15">
      <c r="A101" s="13">
        <v>100</v>
      </c>
      <c r="AJ101" s="18"/>
    </row>
    <row r="102" spans="1:36" ht="15">
      <c r="A102" s="13">
        <v>101</v>
      </c>
      <c r="AJ102" s="18"/>
    </row>
    <row r="103" spans="1:36" ht="15">
      <c r="A103" s="13">
        <v>102</v>
      </c>
      <c r="AJ103" s="18"/>
    </row>
    <row r="104" spans="1:36" ht="15">
      <c r="A104" s="13">
        <v>103</v>
      </c>
      <c r="AJ104" s="18"/>
    </row>
    <row r="105" spans="1:36" ht="15">
      <c r="A105" s="13">
        <v>104</v>
      </c>
      <c r="AJ105" s="18"/>
    </row>
    <row r="106" spans="1:36" ht="15">
      <c r="A106" s="13">
        <v>105</v>
      </c>
      <c r="AJ106" s="18"/>
    </row>
    <row r="107" spans="1:36" ht="15">
      <c r="A107" s="13">
        <v>106</v>
      </c>
      <c r="AJ107" s="18"/>
    </row>
    <row r="108" spans="1:36" ht="15">
      <c r="A108" s="13">
        <v>107</v>
      </c>
      <c r="AJ108" s="18"/>
    </row>
    <row r="109" spans="1:36" ht="15">
      <c r="A109" s="13">
        <v>108</v>
      </c>
      <c r="AJ109" s="18"/>
    </row>
    <row r="110" spans="1:36" ht="15">
      <c r="A110" s="13">
        <v>109</v>
      </c>
      <c r="AJ110" s="18"/>
    </row>
    <row r="111" spans="1:36" ht="15">
      <c r="A111" s="13">
        <v>110</v>
      </c>
      <c r="AJ111" s="18"/>
    </row>
    <row r="112" spans="1:36" ht="15">
      <c r="A112" s="13">
        <v>111</v>
      </c>
      <c r="AJ112" s="18"/>
    </row>
    <row r="113" spans="1:36" ht="15">
      <c r="A113" s="13">
        <v>112</v>
      </c>
      <c r="AJ113" s="18"/>
    </row>
    <row r="114" spans="1:36" ht="15">
      <c r="A114" s="13">
        <v>113</v>
      </c>
      <c r="AJ114" s="18"/>
    </row>
    <row r="115" spans="1:36" ht="15">
      <c r="A115" s="13">
        <v>114</v>
      </c>
      <c r="AJ115" s="18"/>
    </row>
    <row r="116" spans="1:36" ht="15">
      <c r="A116" s="13">
        <v>115</v>
      </c>
      <c r="AJ116" s="18"/>
    </row>
    <row r="117" spans="1:36" ht="15">
      <c r="A117" s="13">
        <v>116</v>
      </c>
      <c r="AJ117" s="18"/>
    </row>
    <row r="118" spans="1:36" ht="15">
      <c r="A118" s="13">
        <v>117</v>
      </c>
      <c r="AJ118" s="18"/>
    </row>
    <row r="119" spans="1:36" ht="15">
      <c r="A119" s="13">
        <v>118</v>
      </c>
      <c r="AJ119" s="18"/>
    </row>
    <row r="120" spans="1:36" ht="15">
      <c r="A120" s="13">
        <v>119</v>
      </c>
      <c r="AJ120" s="18"/>
    </row>
    <row r="121" spans="1:36" ht="15">
      <c r="A121" s="13">
        <v>120</v>
      </c>
      <c r="AJ121" s="18"/>
    </row>
    <row r="122" spans="1:36" ht="15">
      <c r="A122" s="13">
        <v>121</v>
      </c>
      <c r="AJ122" s="18"/>
    </row>
    <row r="123" spans="1:36" ht="15">
      <c r="A123" s="13">
        <v>122</v>
      </c>
      <c r="AA123" s="18"/>
      <c r="AJ123" s="18"/>
    </row>
    <row r="124" spans="1:36" ht="15">
      <c r="A124" s="13">
        <v>123</v>
      </c>
      <c r="AA124" s="25"/>
    </row>
    <row r="125" spans="1:36" ht="15">
      <c r="A125" s="13">
        <v>124</v>
      </c>
      <c r="AA125" s="25"/>
    </row>
    <row r="126" spans="1:36" ht="15">
      <c r="A126" s="13">
        <v>125</v>
      </c>
      <c r="AA126" s="25"/>
    </row>
    <row r="127" spans="1:36" ht="15">
      <c r="A127" s="13">
        <v>126</v>
      </c>
      <c r="AA127" s="25"/>
    </row>
    <row r="128" spans="1:36" ht="15">
      <c r="A128" s="13">
        <v>127</v>
      </c>
      <c r="AA128" s="25"/>
    </row>
    <row r="129" spans="1:27" ht="15">
      <c r="A129" s="13">
        <v>128</v>
      </c>
      <c r="AA129" s="25"/>
    </row>
    <row r="130" spans="1:27" ht="15">
      <c r="A130" s="13">
        <v>129</v>
      </c>
      <c r="AA130" s="25"/>
    </row>
    <row r="131" spans="1:27" ht="15">
      <c r="A131" s="13">
        <v>130</v>
      </c>
      <c r="AA131" s="25"/>
    </row>
    <row r="132" spans="1:27" ht="15">
      <c r="A132" s="13">
        <v>131</v>
      </c>
      <c r="AA132" s="25"/>
    </row>
    <row r="133" spans="1:27" ht="15">
      <c r="A133" s="13">
        <v>132</v>
      </c>
      <c r="AA133" s="25"/>
    </row>
    <row r="134" spans="1:27" ht="15">
      <c r="A134" s="13">
        <v>133</v>
      </c>
      <c r="AA134" s="25"/>
    </row>
    <row r="135" spans="1:27" ht="15">
      <c r="A135" s="13">
        <v>134</v>
      </c>
      <c r="AA135" s="25"/>
    </row>
    <row r="136" spans="1:27" ht="15">
      <c r="A136" s="13">
        <v>135</v>
      </c>
      <c r="AA136" s="25"/>
    </row>
    <row r="137" spans="1:27" ht="15">
      <c r="A137" s="13">
        <v>136</v>
      </c>
      <c r="AA137" s="25"/>
    </row>
    <row r="138" spans="1:27" ht="15">
      <c r="A138" s="13">
        <v>137</v>
      </c>
      <c r="AA138" s="25"/>
    </row>
    <row r="139" spans="1:27" ht="15">
      <c r="A139" s="13">
        <v>138</v>
      </c>
      <c r="AA139" s="25"/>
    </row>
    <row r="140" spans="1:27" ht="15">
      <c r="A140" s="13">
        <v>139</v>
      </c>
      <c r="AA140" s="25"/>
    </row>
    <row r="141" spans="1:27" ht="15">
      <c r="A141" s="13">
        <v>140</v>
      </c>
      <c r="AA141" s="25"/>
    </row>
    <row r="142" spans="1:27" ht="15">
      <c r="A142" s="13">
        <v>141</v>
      </c>
      <c r="AA142" s="25"/>
    </row>
    <row r="143" spans="1:27" ht="15">
      <c r="A143" s="13">
        <v>142</v>
      </c>
      <c r="AA143" s="25"/>
    </row>
    <row r="144" spans="1:27" ht="15">
      <c r="A144" s="13">
        <v>143</v>
      </c>
      <c r="AA144" s="25"/>
    </row>
    <row r="145" spans="1:27" ht="15">
      <c r="A145" s="13">
        <v>144</v>
      </c>
      <c r="AA145" s="25"/>
    </row>
    <row r="146" spans="1:27" ht="15">
      <c r="A146" s="13">
        <v>145</v>
      </c>
      <c r="AA146" s="25"/>
    </row>
    <row r="147" spans="1:27" ht="15">
      <c r="A147" s="13">
        <v>146</v>
      </c>
      <c r="AA147" s="25"/>
    </row>
    <row r="148" spans="1:27" ht="15">
      <c r="A148" s="13">
        <v>147</v>
      </c>
      <c r="Z148" s="13"/>
      <c r="AA148" s="25"/>
    </row>
    <row r="149" spans="1:27" ht="15">
      <c r="A149" s="13">
        <v>148</v>
      </c>
      <c r="AA149" s="25"/>
    </row>
    <row r="150" spans="1:27" ht="15">
      <c r="A150" s="13">
        <v>149</v>
      </c>
      <c r="AA150" s="25"/>
    </row>
    <row r="151" spans="1:27" ht="15">
      <c r="A151" s="13">
        <v>150</v>
      </c>
      <c r="AA151" s="25"/>
    </row>
    <row r="152" spans="1:27" ht="15">
      <c r="A152" s="13">
        <v>151</v>
      </c>
      <c r="AA152" s="25"/>
    </row>
    <row r="153" spans="1:27" ht="15">
      <c r="A153" s="13">
        <v>152</v>
      </c>
      <c r="AA153" s="25"/>
    </row>
    <row r="154" spans="1:27" ht="15">
      <c r="A154" s="13">
        <v>153</v>
      </c>
      <c r="AA154" s="25"/>
    </row>
    <row r="155" spans="1:27" ht="15">
      <c r="A155" s="13">
        <v>154</v>
      </c>
    </row>
    <row r="156" spans="1:27" ht="15">
      <c r="A156" s="13">
        <v>155</v>
      </c>
    </row>
    <row r="157" spans="1:27" ht="15">
      <c r="A157" s="13">
        <v>156</v>
      </c>
    </row>
    <row r="158" spans="1:27" ht="15">
      <c r="A158" s="13">
        <v>157</v>
      </c>
    </row>
    <row r="159" spans="1:27" ht="15">
      <c r="A159" s="13">
        <v>158</v>
      </c>
    </row>
    <row r="160" spans="1:27" ht="15">
      <c r="A160" s="13">
        <v>159</v>
      </c>
    </row>
    <row r="161" spans="1:1" ht="15">
      <c r="A161" s="13">
        <v>160</v>
      </c>
    </row>
    <row r="162" spans="1:1" ht="15">
      <c r="A162" s="13">
        <v>161</v>
      </c>
    </row>
    <row r="163" spans="1:1" ht="15">
      <c r="A163" s="13">
        <v>162</v>
      </c>
    </row>
    <row r="164" spans="1:1" ht="15">
      <c r="A164" s="13">
        <v>163</v>
      </c>
    </row>
    <row r="165" spans="1:1" ht="15">
      <c r="A165" s="13">
        <v>164</v>
      </c>
    </row>
    <row r="166" spans="1:1" ht="15">
      <c r="A166" s="13">
        <v>165</v>
      </c>
    </row>
    <row r="167" spans="1:1" ht="15">
      <c r="A167" s="13">
        <v>166</v>
      </c>
    </row>
    <row r="168" spans="1:1" ht="15">
      <c r="A168" s="13">
        <v>167</v>
      </c>
    </row>
    <row r="169" spans="1:1" ht="15">
      <c r="A169" s="13">
        <v>168</v>
      </c>
    </row>
    <row r="170" spans="1:1" ht="15">
      <c r="A170" s="13">
        <v>169</v>
      </c>
    </row>
    <row r="171" spans="1:1" ht="15">
      <c r="A171" s="13">
        <v>170</v>
      </c>
    </row>
    <row r="172" spans="1:1" ht="15">
      <c r="A172" s="13">
        <v>171</v>
      </c>
    </row>
    <row r="173" spans="1:1" ht="15">
      <c r="A173" s="13">
        <v>172</v>
      </c>
    </row>
    <row r="174" spans="1:1" ht="15">
      <c r="A174" s="13">
        <v>173</v>
      </c>
    </row>
    <row r="175" spans="1:1" ht="15">
      <c r="A175" s="13">
        <v>174</v>
      </c>
    </row>
    <row r="176" spans="1:1" ht="15">
      <c r="A176" s="13">
        <v>175</v>
      </c>
    </row>
    <row r="177" spans="1:1" ht="15">
      <c r="A177" s="13">
        <v>176</v>
      </c>
    </row>
    <row r="178" spans="1:1" ht="15">
      <c r="A178" s="13">
        <v>177</v>
      </c>
    </row>
    <row r="179" spans="1:1" ht="15">
      <c r="A179" s="13">
        <v>178</v>
      </c>
    </row>
    <row r="180" spans="1:1" ht="15">
      <c r="A180" s="13">
        <v>179</v>
      </c>
    </row>
    <row r="181" spans="1:1" ht="15">
      <c r="A181" s="13">
        <v>180</v>
      </c>
    </row>
    <row r="182" spans="1:1" ht="15">
      <c r="A182" s="13">
        <v>181</v>
      </c>
    </row>
    <row r="183" spans="1:1" ht="15">
      <c r="A183" s="13">
        <v>182</v>
      </c>
    </row>
    <row r="184" spans="1:1" ht="15">
      <c r="A184" s="13">
        <v>183</v>
      </c>
    </row>
    <row r="185" spans="1:1" ht="15">
      <c r="A185" s="13">
        <v>184</v>
      </c>
    </row>
    <row r="186" spans="1:1" ht="15">
      <c r="A186" s="13">
        <v>185</v>
      </c>
    </row>
    <row r="187" spans="1:1" ht="15">
      <c r="A187" s="13">
        <v>186</v>
      </c>
    </row>
    <row r="188" spans="1:1" ht="15">
      <c r="A188" s="13">
        <v>187</v>
      </c>
    </row>
    <row r="189" spans="1:1" ht="15">
      <c r="A189" s="13">
        <v>188</v>
      </c>
    </row>
    <row r="190" spans="1:1" ht="15">
      <c r="A190" s="13">
        <v>189</v>
      </c>
    </row>
    <row r="191" spans="1:1" ht="15">
      <c r="A191" s="13">
        <v>190</v>
      </c>
    </row>
    <row r="192" spans="1:1" ht="15">
      <c r="A192" s="13">
        <v>191</v>
      </c>
    </row>
    <row r="193" spans="1:1" ht="15">
      <c r="A193" s="13">
        <v>192</v>
      </c>
    </row>
    <row r="194" spans="1:1" ht="15">
      <c r="A194" s="13">
        <v>193</v>
      </c>
    </row>
    <row r="195" spans="1:1" ht="15">
      <c r="A195" s="13">
        <v>194</v>
      </c>
    </row>
    <row r="196" spans="1:1" ht="15">
      <c r="A196" s="13">
        <v>195</v>
      </c>
    </row>
    <row r="197" spans="1:1" ht="15">
      <c r="A197" s="13">
        <v>196</v>
      </c>
    </row>
    <row r="198" spans="1:1" ht="15">
      <c r="A198" s="13">
        <v>197</v>
      </c>
    </row>
    <row r="199" spans="1:1" ht="15">
      <c r="A199" s="13">
        <v>198</v>
      </c>
    </row>
    <row r="200" spans="1:1" ht="15">
      <c r="A200" s="13">
        <v>199</v>
      </c>
    </row>
    <row r="201" spans="1:1" ht="15">
      <c r="A201" s="13">
        <v>200</v>
      </c>
    </row>
    <row r="202" spans="1:1" ht="15">
      <c r="A202" s="13">
        <v>201</v>
      </c>
    </row>
    <row r="203" spans="1:1" ht="15">
      <c r="A203" s="13">
        <v>202</v>
      </c>
    </row>
    <row r="204" spans="1:1" ht="15">
      <c r="A204" s="13">
        <v>203</v>
      </c>
    </row>
    <row r="205" spans="1:1" ht="15">
      <c r="A205" s="13">
        <v>204</v>
      </c>
    </row>
    <row r="206" spans="1:1" ht="15">
      <c r="A206" s="13">
        <v>205</v>
      </c>
    </row>
    <row r="207" spans="1:1" ht="15">
      <c r="A207" s="13">
        <v>206</v>
      </c>
    </row>
    <row r="208" spans="1:1" ht="15">
      <c r="A208" s="13">
        <v>207</v>
      </c>
    </row>
    <row r="209" spans="1:1" ht="15">
      <c r="A209" s="13">
        <v>208</v>
      </c>
    </row>
    <row r="210" spans="1:1" ht="15">
      <c r="A210" s="13">
        <v>209</v>
      </c>
    </row>
    <row r="211" spans="1:1" ht="15">
      <c r="A211" s="13">
        <v>210</v>
      </c>
    </row>
    <row r="212" spans="1:1" ht="15">
      <c r="A212" s="13">
        <v>211</v>
      </c>
    </row>
    <row r="213" spans="1:1" ht="15">
      <c r="A213" s="13">
        <v>212</v>
      </c>
    </row>
    <row r="214" spans="1:1" ht="15">
      <c r="A214" s="13">
        <v>213</v>
      </c>
    </row>
    <row r="215" spans="1:1" ht="15">
      <c r="A215" s="13">
        <v>214</v>
      </c>
    </row>
    <row r="216" spans="1:1" ht="15">
      <c r="A216" s="13">
        <v>215</v>
      </c>
    </row>
    <row r="217" spans="1:1" ht="15">
      <c r="A217" s="13">
        <v>216</v>
      </c>
    </row>
    <row r="218" spans="1:1" ht="15">
      <c r="A218" s="13">
        <v>217</v>
      </c>
    </row>
    <row r="219" spans="1:1" ht="15">
      <c r="A219" s="13">
        <v>218</v>
      </c>
    </row>
    <row r="220" spans="1:1" ht="15">
      <c r="A220" s="13">
        <v>219</v>
      </c>
    </row>
    <row r="221" spans="1:1" ht="15">
      <c r="A221" s="13">
        <v>220</v>
      </c>
    </row>
    <row r="222" spans="1:1" ht="15">
      <c r="A222" s="13">
        <v>221</v>
      </c>
    </row>
    <row r="223" spans="1:1" ht="15">
      <c r="A223" s="13">
        <v>222</v>
      </c>
    </row>
    <row r="224" spans="1:1" ht="15">
      <c r="A224" s="13">
        <v>223</v>
      </c>
    </row>
    <row r="225" spans="1:1" ht="15">
      <c r="A225" s="13">
        <v>224</v>
      </c>
    </row>
    <row r="226" spans="1:1" ht="15">
      <c r="A226" s="13">
        <v>225</v>
      </c>
    </row>
    <row r="227" spans="1:1" ht="15">
      <c r="A227" s="13">
        <v>226</v>
      </c>
    </row>
    <row r="228" spans="1:1" ht="15">
      <c r="A228" s="13">
        <v>227</v>
      </c>
    </row>
    <row r="229" spans="1:1" ht="15">
      <c r="A229" s="13">
        <v>228</v>
      </c>
    </row>
    <row r="230" spans="1:1" ht="15">
      <c r="A230" s="13">
        <v>229</v>
      </c>
    </row>
    <row r="231" spans="1:1" ht="15">
      <c r="A231" s="13">
        <v>230</v>
      </c>
    </row>
    <row r="232" spans="1:1" ht="15">
      <c r="A232" s="13">
        <v>231</v>
      </c>
    </row>
    <row r="233" spans="1:1" ht="15">
      <c r="A233" s="13">
        <v>232</v>
      </c>
    </row>
    <row r="234" spans="1:1" ht="15">
      <c r="A234" s="13">
        <v>233</v>
      </c>
    </row>
    <row r="235" spans="1:1" ht="15">
      <c r="A235" s="13">
        <v>234</v>
      </c>
    </row>
    <row r="236" spans="1:1" ht="15">
      <c r="A236" s="13">
        <v>235</v>
      </c>
    </row>
    <row r="237" spans="1:1" ht="15">
      <c r="A237" s="13">
        <v>236</v>
      </c>
    </row>
    <row r="238" spans="1:1" ht="15">
      <c r="A238" s="13">
        <v>237</v>
      </c>
    </row>
    <row r="239" spans="1:1" ht="15">
      <c r="A239" s="13">
        <v>238</v>
      </c>
    </row>
    <row r="240" spans="1:1" ht="15">
      <c r="A240" s="13">
        <v>239</v>
      </c>
    </row>
    <row r="241" spans="1:1" ht="15">
      <c r="A241" s="13">
        <v>240</v>
      </c>
    </row>
    <row r="242" spans="1:1" ht="15">
      <c r="A242" s="13">
        <v>241</v>
      </c>
    </row>
    <row r="243" spans="1:1" ht="15">
      <c r="A243" s="13">
        <v>242</v>
      </c>
    </row>
    <row r="244" spans="1:1" ht="15">
      <c r="A244" s="13">
        <v>243</v>
      </c>
    </row>
    <row r="245" spans="1:1" ht="15">
      <c r="A245" s="13">
        <v>244</v>
      </c>
    </row>
    <row r="246" spans="1:1" ht="15">
      <c r="A246" s="13">
        <v>245</v>
      </c>
    </row>
    <row r="247" spans="1:1" ht="15">
      <c r="A247" s="13">
        <v>246</v>
      </c>
    </row>
    <row r="248" spans="1:1" ht="15">
      <c r="A248" s="13">
        <v>247</v>
      </c>
    </row>
    <row r="249" spans="1:1" ht="15">
      <c r="A249" s="13">
        <v>248</v>
      </c>
    </row>
    <row r="250" spans="1:1" ht="15">
      <c r="A250" s="13">
        <v>249</v>
      </c>
    </row>
    <row r="251" spans="1:1" ht="15">
      <c r="A251" s="13">
        <v>250</v>
      </c>
    </row>
    <row r="252" spans="1:1" ht="15">
      <c r="A252" s="13">
        <v>251</v>
      </c>
    </row>
    <row r="253" spans="1:1" ht="15">
      <c r="A253" s="13">
        <v>252</v>
      </c>
    </row>
    <row r="254" spans="1:1" ht="15">
      <c r="A254" s="13">
        <v>253</v>
      </c>
    </row>
    <row r="255" spans="1:1" ht="15">
      <c r="A255" s="13">
        <v>254</v>
      </c>
    </row>
    <row r="256" spans="1:1" ht="15">
      <c r="A256" s="13">
        <v>255</v>
      </c>
    </row>
    <row r="257" spans="1:1" ht="15">
      <c r="A257" s="13">
        <v>256</v>
      </c>
    </row>
    <row r="258" spans="1:1" ht="15">
      <c r="A258" s="13">
        <v>257</v>
      </c>
    </row>
    <row r="259" spans="1:1" ht="15">
      <c r="A259" s="13">
        <v>258</v>
      </c>
    </row>
    <row r="260" spans="1:1" ht="15">
      <c r="A260" s="13">
        <v>259</v>
      </c>
    </row>
    <row r="261" spans="1:1" ht="15">
      <c r="A261" s="13">
        <v>260</v>
      </c>
    </row>
    <row r="262" spans="1:1" ht="15">
      <c r="A262" s="13">
        <v>261</v>
      </c>
    </row>
    <row r="263" spans="1:1" ht="15">
      <c r="A263" s="13">
        <v>262</v>
      </c>
    </row>
    <row r="264" spans="1:1" ht="15">
      <c r="A264" s="13">
        <v>263</v>
      </c>
    </row>
    <row r="265" spans="1:1" ht="15">
      <c r="A265" s="13">
        <v>264</v>
      </c>
    </row>
    <row r="266" spans="1:1" ht="15">
      <c r="A266" s="13">
        <v>265</v>
      </c>
    </row>
    <row r="267" spans="1:1" ht="15">
      <c r="A267" s="13">
        <v>266</v>
      </c>
    </row>
    <row r="268" spans="1:1" ht="15">
      <c r="A268" s="13">
        <v>267</v>
      </c>
    </row>
    <row r="269" spans="1:1" ht="15">
      <c r="A269" s="13">
        <v>268</v>
      </c>
    </row>
    <row r="270" spans="1:1" ht="15">
      <c r="A270" s="13">
        <v>269</v>
      </c>
    </row>
    <row r="271" spans="1:1" ht="15">
      <c r="A271" s="13">
        <v>270</v>
      </c>
    </row>
    <row r="272" spans="1:1" ht="15">
      <c r="A272" s="13">
        <v>271</v>
      </c>
    </row>
    <row r="273" spans="1:1" ht="15">
      <c r="A273" s="13">
        <v>272</v>
      </c>
    </row>
    <row r="274" spans="1:1" ht="15">
      <c r="A274" s="13">
        <v>273</v>
      </c>
    </row>
    <row r="275" spans="1:1" ht="15">
      <c r="A275" s="13">
        <v>274</v>
      </c>
    </row>
    <row r="276" spans="1:1" ht="15">
      <c r="A276" s="13">
        <v>275</v>
      </c>
    </row>
    <row r="277" spans="1:1" ht="15">
      <c r="A277" s="13">
        <v>276</v>
      </c>
    </row>
    <row r="278" spans="1:1" ht="15">
      <c r="A278" s="13">
        <v>277</v>
      </c>
    </row>
    <row r="279" spans="1:1" ht="15">
      <c r="A279" s="13">
        <v>278</v>
      </c>
    </row>
    <row r="280" spans="1:1" ht="15">
      <c r="A280" s="13">
        <v>279</v>
      </c>
    </row>
    <row r="281" spans="1:1" ht="15">
      <c r="A281" s="13">
        <v>280</v>
      </c>
    </row>
    <row r="282" spans="1:1" ht="15">
      <c r="A282" s="13">
        <v>281</v>
      </c>
    </row>
    <row r="283" spans="1:1" ht="15">
      <c r="A283" s="13">
        <v>282</v>
      </c>
    </row>
    <row r="284" spans="1:1" ht="15">
      <c r="A284" s="13">
        <v>283</v>
      </c>
    </row>
    <row r="285" spans="1:1" ht="15">
      <c r="A285" s="13">
        <v>284</v>
      </c>
    </row>
    <row r="286" spans="1:1" ht="15">
      <c r="A286" s="13">
        <v>285</v>
      </c>
    </row>
    <row r="287" spans="1:1" ht="15">
      <c r="A287" s="13">
        <v>286</v>
      </c>
    </row>
    <row r="288" spans="1:1" ht="15">
      <c r="A288" s="13">
        <v>287</v>
      </c>
    </row>
    <row r="289" spans="1:1" ht="15">
      <c r="A289" s="13">
        <v>288</v>
      </c>
    </row>
    <row r="290" spans="1:1" ht="15">
      <c r="A290" s="13">
        <v>289</v>
      </c>
    </row>
    <row r="291" spans="1:1" ht="15">
      <c r="A291" s="13">
        <v>290</v>
      </c>
    </row>
    <row r="292" spans="1:1" ht="15">
      <c r="A292" s="13">
        <v>291</v>
      </c>
    </row>
    <row r="293" spans="1:1" ht="15">
      <c r="A293" s="13">
        <v>292</v>
      </c>
    </row>
    <row r="294" spans="1:1" ht="15">
      <c r="A294" s="13">
        <v>293</v>
      </c>
    </row>
    <row r="295" spans="1:1" ht="15">
      <c r="A295" s="13">
        <v>294</v>
      </c>
    </row>
    <row r="296" spans="1:1" ht="15">
      <c r="A296" s="13">
        <v>295</v>
      </c>
    </row>
    <row r="297" spans="1:1" ht="15">
      <c r="A297" s="13">
        <v>296</v>
      </c>
    </row>
    <row r="298" spans="1:1" ht="15">
      <c r="A298" s="13">
        <v>297</v>
      </c>
    </row>
    <row r="299" spans="1:1" ht="15">
      <c r="A299" s="13">
        <v>298</v>
      </c>
    </row>
    <row r="300" spans="1:1" ht="15">
      <c r="A300" s="13">
        <v>299</v>
      </c>
    </row>
    <row r="301" spans="1:1" ht="15">
      <c r="A301" s="13">
        <v>300</v>
      </c>
    </row>
    <row r="302" spans="1:1" ht="15">
      <c r="A302" s="13">
        <v>301</v>
      </c>
    </row>
    <row r="303" spans="1:1" ht="15">
      <c r="A303" s="13">
        <v>302</v>
      </c>
    </row>
    <row r="304" spans="1:1" ht="15">
      <c r="A304" s="13">
        <v>303</v>
      </c>
    </row>
    <row r="305" spans="1:1" ht="15">
      <c r="A305" s="13">
        <v>304</v>
      </c>
    </row>
    <row r="306" spans="1:1" ht="15">
      <c r="A306" s="13">
        <v>305</v>
      </c>
    </row>
    <row r="307" spans="1:1" ht="15">
      <c r="A307" s="13">
        <v>306</v>
      </c>
    </row>
    <row r="308" spans="1:1" ht="15">
      <c r="A308" s="13">
        <v>307</v>
      </c>
    </row>
    <row r="309" spans="1:1" ht="15">
      <c r="A309" s="13">
        <v>308</v>
      </c>
    </row>
    <row r="310" spans="1:1" ht="15">
      <c r="A310" s="13">
        <v>309</v>
      </c>
    </row>
    <row r="311" spans="1:1" ht="15">
      <c r="A311" s="13">
        <v>310</v>
      </c>
    </row>
    <row r="312" spans="1:1" ht="15">
      <c r="A312" s="13">
        <v>311</v>
      </c>
    </row>
    <row r="313" spans="1:1" ht="15">
      <c r="A313" s="13">
        <v>312</v>
      </c>
    </row>
    <row r="314" spans="1:1" ht="15">
      <c r="A314" s="13">
        <v>313</v>
      </c>
    </row>
    <row r="315" spans="1:1" ht="15">
      <c r="A315" s="13">
        <v>314</v>
      </c>
    </row>
    <row r="316" spans="1:1" ht="15">
      <c r="A316" s="13">
        <v>315</v>
      </c>
    </row>
    <row r="317" spans="1:1" ht="15">
      <c r="A317" s="13">
        <v>316</v>
      </c>
    </row>
    <row r="318" spans="1:1" ht="15">
      <c r="A318" s="13">
        <v>317</v>
      </c>
    </row>
    <row r="319" spans="1:1" ht="15">
      <c r="A319" s="13">
        <v>318</v>
      </c>
    </row>
    <row r="320" spans="1:1" ht="15">
      <c r="A320" s="13">
        <v>319</v>
      </c>
    </row>
    <row r="321" spans="1:1" ht="15">
      <c r="A321" s="13">
        <v>320</v>
      </c>
    </row>
    <row r="322" spans="1:1" ht="15">
      <c r="A322" s="13">
        <v>321</v>
      </c>
    </row>
    <row r="323" spans="1:1" ht="15">
      <c r="A323" s="13">
        <v>322</v>
      </c>
    </row>
    <row r="324" spans="1:1" ht="15">
      <c r="A324" s="13">
        <v>323</v>
      </c>
    </row>
    <row r="325" spans="1:1" ht="15">
      <c r="A325" s="13">
        <v>324</v>
      </c>
    </row>
    <row r="326" spans="1:1" ht="15">
      <c r="A326" s="13">
        <v>325</v>
      </c>
    </row>
    <row r="327" spans="1:1" ht="15">
      <c r="A327" s="13">
        <v>326</v>
      </c>
    </row>
    <row r="328" spans="1:1" ht="15">
      <c r="A328" s="13">
        <v>327</v>
      </c>
    </row>
    <row r="329" spans="1:1" ht="15">
      <c r="A329" s="13">
        <v>328</v>
      </c>
    </row>
    <row r="330" spans="1:1" ht="15">
      <c r="A330" s="13">
        <v>329</v>
      </c>
    </row>
    <row r="331" spans="1:1" ht="15">
      <c r="A331" s="13">
        <v>330</v>
      </c>
    </row>
    <row r="332" spans="1:1" ht="15">
      <c r="A332" s="13">
        <v>331</v>
      </c>
    </row>
    <row r="333" spans="1:1" ht="15">
      <c r="A333" s="13">
        <v>332</v>
      </c>
    </row>
    <row r="334" spans="1:1" ht="15">
      <c r="A334" s="13">
        <v>333</v>
      </c>
    </row>
    <row r="335" spans="1:1" ht="15">
      <c r="A335" s="13">
        <v>334</v>
      </c>
    </row>
    <row r="336" spans="1:1" ht="15">
      <c r="A336" s="13">
        <v>335</v>
      </c>
    </row>
    <row r="337" spans="1:1" ht="15">
      <c r="A337" s="13">
        <v>336</v>
      </c>
    </row>
    <row r="338" spans="1:1" ht="15">
      <c r="A338" s="13">
        <v>337</v>
      </c>
    </row>
    <row r="339" spans="1:1" ht="15">
      <c r="A339" s="13">
        <v>338</v>
      </c>
    </row>
    <row r="340" spans="1:1" ht="15">
      <c r="A340" s="13">
        <v>339</v>
      </c>
    </row>
    <row r="341" spans="1:1" ht="15">
      <c r="A341" s="13">
        <v>340</v>
      </c>
    </row>
    <row r="342" spans="1:1" ht="15">
      <c r="A342" s="13">
        <v>341</v>
      </c>
    </row>
    <row r="343" spans="1:1" ht="15">
      <c r="A343" s="13">
        <v>342</v>
      </c>
    </row>
    <row r="344" spans="1:1" ht="15">
      <c r="A344" s="13">
        <v>343</v>
      </c>
    </row>
    <row r="345" spans="1:1" ht="15">
      <c r="A345" s="13">
        <v>344</v>
      </c>
    </row>
    <row r="346" spans="1:1" ht="15">
      <c r="A346" s="13">
        <v>345</v>
      </c>
    </row>
    <row r="347" spans="1:1" ht="15">
      <c r="A347" s="13">
        <v>346</v>
      </c>
    </row>
    <row r="348" spans="1:1" ht="15">
      <c r="A348" s="13">
        <v>347</v>
      </c>
    </row>
    <row r="349" spans="1:1" ht="15">
      <c r="A349" s="13">
        <v>348</v>
      </c>
    </row>
    <row r="350" spans="1:1" ht="15">
      <c r="A350" s="13">
        <v>349</v>
      </c>
    </row>
    <row r="351" spans="1:1" ht="15">
      <c r="A351" s="13">
        <v>350</v>
      </c>
    </row>
    <row r="352" spans="1:1" ht="15">
      <c r="A352" s="13">
        <v>351</v>
      </c>
    </row>
    <row r="353" spans="1:1" ht="15">
      <c r="A353" s="13">
        <v>352</v>
      </c>
    </row>
    <row r="354" spans="1:1" ht="15">
      <c r="A354" s="13">
        <v>353</v>
      </c>
    </row>
    <row r="355" spans="1:1" ht="15">
      <c r="A355" s="13">
        <v>354</v>
      </c>
    </row>
    <row r="356" spans="1:1" ht="15">
      <c r="A356" s="13">
        <v>355</v>
      </c>
    </row>
    <row r="357" spans="1:1" ht="15">
      <c r="A357" s="13">
        <v>356</v>
      </c>
    </row>
    <row r="358" spans="1:1" ht="15">
      <c r="A358" s="13">
        <v>357</v>
      </c>
    </row>
    <row r="359" spans="1:1" ht="15">
      <c r="A359" s="13">
        <v>358</v>
      </c>
    </row>
    <row r="360" spans="1:1" ht="15">
      <c r="A360" s="13">
        <v>359</v>
      </c>
    </row>
    <row r="361" spans="1:1" ht="15">
      <c r="A361" s="13">
        <v>360</v>
      </c>
    </row>
    <row r="362" spans="1:1" ht="15">
      <c r="A362" s="13">
        <v>361</v>
      </c>
    </row>
    <row r="363" spans="1:1" ht="15">
      <c r="A363" s="13">
        <v>362</v>
      </c>
    </row>
    <row r="364" spans="1:1" ht="15">
      <c r="A364" s="13">
        <v>363</v>
      </c>
    </row>
    <row r="365" spans="1:1" ht="15">
      <c r="A365" s="13">
        <v>364</v>
      </c>
    </row>
    <row r="366" spans="1:1" ht="15">
      <c r="A366" s="13">
        <v>365</v>
      </c>
    </row>
    <row r="367" spans="1:1" ht="15">
      <c r="A367" s="13">
        <v>366</v>
      </c>
    </row>
    <row r="368" spans="1:1" ht="15">
      <c r="A368" s="13">
        <v>367</v>
      </c>
    </row>
    <row r="369" spans="1:1" ht="15">
      <c r="A369" s="13">
        <v>368</v>
      </c>
    </row>
    <row r="370" spans="1:1" ht="15">
      <c r="A370" s="13">
        <v>369</v>
      </c>
    </row>
    <row r="371" spans="1:1" ht="15">
      <c r="A371" s="13">
        <v>370</v>
      </c>
    </row>
    <row r="372" spans="1:1" ht="15">
      <c r="A372" s="13">
        <v>371</v>
      </c>
    </row>
    <row r="373" spans="1:1" ht="15">
      <c r="A373" s="13">
        <v>372</v>
      </c>
    </row>
    <row r="374" spans="1:1" ht="15">
      <c r="A374" s="13">
        <v>373</v>
      </c>
    </row>
    <row r="375" spans="1:1" ht="15">
      <c r="A375" s="13">
        <v>374</v>
      </c>
    </row>
    <row r="376" spans="1:1" ht="15">
      <c r="A376" s="13">
        <v>375</v>
      </c>
    </row>
    <row r="377" spans="1:1" ht="15">
      <c r="A377" s="13">
        <v>376</v>
      </c>
    </row>
    <row r="378" spans="1:1" ht="15">
      <c r="A378" s="13">
        <v>377</v>
      </c>
    </row>
    <row r="379" spans="1:1" ht="15">
      <c r="A379" s="13">
        <v>378</v>
      </c>
    </row>
    <row r="380" spans="1:1" ht="15">
      <c r="A380" s="13">
        <v>379</v>
      </c>
    </row>
    <row r="381" spans="1:1" ht="15">
      <c r="A381" s="13">
        <v>380</v>
      </c>
    </row>
    <row r="382" spans="1:1" ht="15">
      <c r="A382" s="13">
        <v>381</v>
      </c>
    </row>
    <row r="383" spans="1:1" ht="15">
      <c r="A383" s="13">
        <v>382</v>
      </c>
    </row>
    <row r="384" spans="1:1" ht="15">
      <c r="A384" s="13">
        <v>383</v>
      </c>
    </row>
    <row r="385" spans="1:1" ht="15">
      <c r="A385" s="13">
        <v>384</v>
      </c>
    </row>
    <row r="386" spans="1:1" ht="15">
      <c r="A386" s="13">
        <v>385</v>
      </c>
    </row>
    <row r="387" spans="1:1" ht="15">
      <c r="A387" s="13">
        <v>386</v>
      </c>
    </row>
    <row r="388" spans="1:1" ht="15">
      <c r="A388" s="13">
        <v>387</v>
      </c>
    </row>
    <row r="389" spans="1:1" ht="15">
      <c r="A389" s="13">
        <v>388</v>
      </c>
    </row>
    <row r="390" spans="1:1" ht="15">
      <c r="A390" s="13">
        <v>389</v>
      </c>
    </row>
    <row r="391" spans="1:1" ht="15">
      <c r="A391" s="13">
        <v>390</v>
      </c>
    </row>
    <row r="392" spans="1:1" ht="15">
      <c r="A392" s="13">
        <v>391</v>
      </c>
    </row>
    <row r="393" spans="1:1" ht="15">
      <c r="A393" s="13">
        <v>392</v>
      </c>
    </row>
    <row r="394" spans="1:1" ht="15">
      <c r="A394" s="13">
        <v>393</v>
      </c>
    </row>
    <row r="395" spans="1:1" ht="15">
      <c r="A395" s="13">
        <v>394</v>
      </c>
    </row>
    <row r="396" spans="1:1" ht="15">
      <c r="A396" s="13">
        <v>395</v>
      </c>
    </row>
    <row r="397" spans="1:1" ht="15">
      <c r="A397" s="13">
        <v>396</v>
      </c>
    </row>
    <row r="398" spans="1:1" ht="15">
      <c r="A398" s="13">
        <v>397</v>
      </c>
    </row>
    <row r="399" spans="1:1" ht="15">
      <c r="A399" s="13">
        <v>398</v>
      </c>
    </row>
    <row r="400" spans="1:1" ht="15">
      <c r="A400" s="13">
        <v>399</v>
      </c>
    </row>
    <row r="401" spans="1:1" ht="15">
      <c r="A401" s="13">
        <v>400</v>
      </c>
    </row>
    <row r="402" spans="1:1" ht="15">
      <c r="A402" s="13">
        <v>401</v>
      </c>
    </row>
    <row r="403" spans="1:1" ht="15">
      <c r="A403" s="13">
        <v>402</v>
      </c>
    </row>
    <row r="404" spans="1:1" ht="15">
      <c r="A404" s="13">
        <v>403</v>
      </c>
    </row>
    <row r="405" spans="1:1" ht="15">
      <c r="A405" s="13">
        <v>404</v>
      </c>
    </row>
    <row r="406" spans="1:1" ht="15">
      <c r="A406" s="13">
        <v>405</v>
      </c>
    </row>
    <row r="407" spans="1:1" ht="15">
      <c r="A407" s="13">
        <v>406</v>
      </c>
    </row>
    <row r="408" spans="1:1" ht="15">
      <c r="A408" s="13">
        <v>407</v>
      </c>
    </row>
    <row r="409" spans="1:1" ht="15">
      <c r="A409" s="13">
        <v>408</v>
      </c>
    </row>
    <row r="410" spans="1:1" ht="15">
      <c r="A410" s="13">
        <v>409</v>
      </c>
    </row>
    <row r="411" spans="1:1" ht="15">
      <c r="A411" s="13">
        <v>410</v>
      </c>
    </row>
    <row r="412" spans="1:1" ht="15">
      <c r="A412" s="13">
        <v>411</v>
      </c>
    </row>
    <row r="413" spans="1:1" ht="15">
      <c r="A413" s="13">
        <v>412</v>
      </c>
    </row>
    <row r="414" spans="1:1" ht="15">
      <c r="A414" s="13">
        <v>413</v>
      </c>
    </row>
    <row r="415" spans="1:1" ht="15">
      <c r="A415" s="13">
        <v>414</v>
      </c>
    </row>
    <row r="416" spans="1:1" ht="15">
      <c r="A416" s="13">
        <v>415</v>
      </c>
    </row>
    <row r="417" spans="1:1" ht="15">
      <c r="A417" s="13">
        <v>416</v>
      </c>
    </row>
    <row r="418" spans="1:1" ht="15">
      <c r="A418" s="13">
        <v>417</v>
      </c>
    </row>
    <row r="419" spans="1:1" ht="15">
      <c r="A419" s="13">
        <v>418</v>
      </c>
    </row>
    <row r="420" spans="1:1" ht="15">
      <c r="A420" s="13">
        <v>419</v>
      </c>
    </row>
    <row r="421" spans="1:1" ht="15">
      <c r="A421" s="13">
        <v>420</v>
      </c>
    </row>
    <row r="422" spans="1:1" ht="15">
      <c r="A422" s="13">
        <v>421</v>
      </c>
    </row>
    <row r="423" spans="1:1" ht="15">
      <c r="A423" s="13">
        <v>422</v>
      </c>
    </row>
    <row r="424" spans="1:1" ht="15">
      <c r="A424" s="13">
        <v>423</v>
      </c>
    </row>
    <row r="425" spans="1:1" ht="15">
      <c r="A425" s="13">
        <v>424</v>
      </c>
    </row>
    <row r="426" spans="1:1" ht="15">
      <c r="A426" s="13">
        <v>425</v>
      </c>
    </row>
    <row r="427" spans="1:1" ht="15">
      <c r="A427" s="13">
        <v>426</v>
      </c>
    </row>
    <row r="428" spans="1:1" ht="15">
      <c r="A428" s="13">
        <v>427</v>
      </c>
    </row>
    <row r="429" spans="1:1" ht="15">
      <c r="A429" s="13">
        <v>428</v>
      </c>
    </row>
    <row r="430" spans="1:1" ht="15">
      <c r="A430" s="13">
        <v>429</v>
      </c>
    </row>
    <row r="431" spans="1:1" ht="15">
      <c r="A431" s="13">
        <v>430</v>
      </c>
    </row>
    <row r="432" spans="1:1" ht="15">
      <c r="A432" s="13">
        <v>431</v>
      </c>
    </row>
    <row r="433" spans="1:1" ht="15">
      <c r="A433" s="13">
        <v>432</v>
      </c>
    </row>
    <row r="434" spans="1:1" ht="15">
      <c r="A434" s="13">
        <v>433</v>
      </c>
    </row>
    <row r="435" spans="1:1" ht="15">
      <c r="A435" s="13">
        <v>434</v>
      </c>
    </row>
    <row r="436" spans="1:1" ht="15">
      <c r="A436" s="13">
        <v>435</v>
      </c>
    </row>
    <row r="437" spans="1:1" ht="15">
      <c r="A437" s="13">
        <v>436</v>
      </c>
    </row>
    <row r="438" spans="1:1" ht="15">
      <c r="A438" s="13">
        <v>437</v>
      </c>
    </row>
    <row r="439" spans="1:1" ht="15">
      <c r="A439" s="13">
        <v>438</v>
      </c>
    </row>
    <row r="440" spans="1:1" ht="15">
      <c r="A440" s="13">
        <v>439</v>
      </c>
    </row>
    <row r="441" spans="1:1" ht="15">
      <c r="A441" s="13">
        <v>440</v>
      </c>
    </row>
    <row r="442" spans="1:1" ht="15">
      <c r="A442" s="13">
        <v>441</v>
      </c>
    </row>
    <row r="443" spans="1:1" ht="15">
      <c r="A443" s="13">
        <v>442</v>
      </c>
    </row>
    <row r="444" spans="1:1" ht="15">
      <c r="A444" s="13">
        <v>443</v>
      </c>
    </row>
    <row r="445" spans="1:1" ht="15">
      <c r="A445" s="13">
        <v>444</v>
      </c>
    </row>
    <row r="446" spans="1:1" ht="15">
      <c r="A446" s="13">
        <v>445</v>
      </c>
    </row>
    <row r="447" spans="1:1" ht="15">
      <c r="A447" s="13">
        <v>446</v>
      </c>
    </row>
    <row r="448" spans="1:1" ht="15">
      <c r="A448" s="13">
        <v>447</v>
      </c>
    </row>
    <row r="449" spans="1:1" ht="15">
      <c r="A449" s="13">
        <v>448</v>
      </c>
    </row>
    <row r="450" spans="1:1" ht="15">
      <c r="A450" s="13">
        <v>449</v>
      </c>
    </row>
    <row r="451" spans="1:1" ht="15">
      <c r="A451" s="13">
        <v>450</v>
      </c>
    </row>
    <row r="452" spans="1:1" ht="15">
      <c r="A452" s="13">
        <v>451</v>
      </c>
    </row>
    <row r="453" spans="1:1" ht="15">
      <c r="A453" s="13">
        <v>452</v>
      </c>
    </row>
    <row r="454" spans="1:1" ht="15">
      <c r="A454" s="13">
        <v>453</v>
      </c>
    </row>
    <row r="455" spans="1:1" ht="15">
      <c r="A455" s="13">
        <v>454</v>
      </c>
    </row>
    <row r="456" spans="1:1" ht="15">
      <c r="A456" s="13">
        <v>455</v>
      </c>
    </row>
    <row r="457" spans="1:1" ht="15">
      <c r="A457" s="13">
        <v>456</v>
      </c>
    </row>
    <row r="458" spans="1:1" ht="15">
      <c r="A458" s="13">
        <v>457</v>
      </c>
    </row>
    <row r="459" spans="1:1" ht="15">
      <c r="A459" s="13">
        <v>458</v>
      </c>
    </row>
    <row r="460" spans="1:1" ht="15">
      <c r="A460" s="13">
        <v>459</v>
      </c>
    </row>
    <row r="461" spans="1:1" ht="15">
      <c r="A461" s="13">
        <v>460</v>
      </c>
    </row>
    <row r="462" spans="1:1" ht="15">
      <c r="A462" s="13">
        <v>461</v>
      </c>
    </row>
    <row r="463" spans="1:1" ht="15">
      <c r="A463" s="13">
        <v>462</v>
      </c>
    </row>
    <row r="464" spans="1:1" ht="15">
      <c r="A464" s="13">
        <v>463</v>
      </c>
    </row>
    <row r="465" spans="1:1" ht="15">
      <c r="A465" s="13">
        <v>464</v>
      </c>
    </row>
    <row r="466" spans="1:1" ht="15">
      <c r="A466" s="13">
        <v>465</v>
      </c>
    </row>
    <row r="467" spans="1:1" ht="15">
      <c r="A467" s="13">
        <v>466</v>
      </c>
    </row>
    <row r="468" spans="1:1" ht="15">
      <c r="A468" s="13">
        <v>467</v>
      </c>
    </row>
    <row r="469" spans="1:1" ht="15">
      <c r="A469" s="13">
        <v>468</v>
      </c>
    </row>
    <row r="470" spans="1:1" ht="15">
      <c r="A470" s="13">
        <v>469</v>
      </c>
    </row>
    <row r="471" spans="1:1" ht="15">
      <c r="A471" s="13">
        <v>470</v>
      </c>
    </row>
    <row r="472" spans="1:1" ht="15">
      <c r="A472" s="13">
        <v>471</v>
      </c>
    </row>
    <row r="473" spans="1:1" ht="15">
      <c r="A473" s="13">
        <v>472</v>
      </c>
    </row>
    <row r="474" spans="1:1" ht="15">
      <c r="A474" s="13">
        <v>473</v>
      </c>
    </row>
    <row r="475" spans="1:1" ht="15">
      <c r="A475" s="13">
        <v>474</v>
      </c>
    </row>
    <row r="476" spans="1:1" ht="15">
      <c r="A476" s="13">
        <v>475</v>
      </c>
    </row>
    <row r="477" spans="1:1" ht="15">
      <c r="A477" s="13">
        <v>476</v>
      </c>
    </row>
    <row r="478" spans="1:1" ht="15">
      <c r="A478" s="13">
        <v>477</v>
      </c>
    </row>
    <row r="479" spans="1:1" ht="15">
      <c r="A479" s="13">
        <v>478</v>
      </c>
    </row>
    <row r="480" spans="1:1" ht="15">
      <c r="A480" s="13">
        <v>479</v>
      </c>
    </row>
    <row r="481" spans="1:1" ht="15">
      <c r="A481" s="13">
        <v>480</v>
      </c>
    </row>
    <row r="482" spans="1:1" ht="15">
      <c r="A482" s="13">
        <v>481</v>
      </c>
    </row>
    <row r="483" spans="1:1" ht="15">
      <c r="A483" s="13">
        <v>482</v>
      </c>
    </row>
    <row r="484" spans="1:1" ht="15">
      <c r="A484" s="13">
        <v>483</v>
      </c>
    </row>
    <row r="485" spans="1:1" ht="15">
      <c r="A485" s="13">
        <v>484</v>
      </c>
    </row>
    <row r="486" spans="1:1" ht="15">
      <c r="A486" s="13">
        <v>485</v>
      </c>
    </row>
    <row r="487" spans="1:1" ht="15">
      <c r="A487" s="13">
        <v>486</v>
      </c>
    </row>
    <row r="488" spans="1:1" ht="15">
      <c r="A488" s="13">
        <v>487</v>
      </c>
    </row>
    <row r="489" spans="1:1" ht="15">
      <c r="A489" s="13">
        <v>488</v>
      </c>
    </row>
    <row r="490" spans="1:1" ht="15">
      <c r="A490" s="13">
        <v>489</v>
      </c>
    </row>
    <row r="491" spans="1:1" ht="15">
      <c r="A491" s="13">
        <v>490</v>
      </c>
    </row>
    <row r="492" spans="1:1" ht="15">
      <c r="A492" s="13">
        <v>491</v>
      </c>
    </row>
    <row r="493" spans="1:1" ht="15">
      <c r="A493" s="13">
        <v>492</v>
      </c>
    </row>
    <row r="494" spans="1:1" ht="15">
      <c r="A494" s="13">
        <v>493</v>
      </c>
    </row>
    <row r="495" spans="1:1" ht="15">
      <c r="A495" s="13">
        <v>494</v>
      </c>
    </row>
    <row r="496" spans="1:1" ht="15">
      <c r="A496" s="13">
        <v>495</v>
      </c>
    </row>
    <row r="497" spans="1:1" ht="15">
      <c r="A497" s="13">
        <v>496</v>
      </c>
    </row>
    <row r="498" spans="1:1" ht="15">
      <c r="A498" s="13">
        <v>497</v>
      </c>
    </row>
    <row r="499" spans="1:1" ht="15">
      <c r="A499" s="13">
        <v>498</v>
      </c>
    </row>
    <row r="500" spans="1:1" ht="15">
      <c r="A500" s="13">
        <v>499</v>
      </c>
    </row>
    <row r="501" spans="1:1" ht="15">
      <c r="A501" s="13">
        <v>500</v>
      </c>
    </row>
    <row r="502" spans="1:1" ht="15">
      <c r="A502" s="13">
        <v>501</v>
      </c>
    </row>
    <row r="503" spans="1:1" ht="15">
      <c r="A503" s="13">
        <v>502</v>
      </c>
    </row>
    <row r="504" spans="1:1" ht="15">
      <c r="A504" s="13">
        <v>503</v>
      </c>
    </row>
    <row r="505" spans="1:1" ht="15">
      <c r="A505" s="13">
        <v>504</v>
      </c>
    </row>
    <row r="506" spans="1:1" ht="15">
      <c r="A506" s="13">
        <v>505</v>
      </c>
    </row>
    <row r="507" spans="1:1" ht="15">
      <c r="A507" s="13">
        <v>506</v>
      </c>
    </row>
    <row r="508" spans="1:1" ht="15">
      <c r="A508" s="13">
        <v>507</v>
      </c>
    </row>
    <row r="509" spans="1:1" ht="15">
      <c r="A509" s="13">
        <v>508</v>
      </c>
    </row>
    <row r="510" spans="1:1" ht="15">
      <c r="A510" s="13">
        <v>509</v>
      </c>
    </row>
    <row r="511" spans="1:1" ht="15">
      <c r="A511" s="13">
        <v>510</v>
      </c>
    </row>
    <row r="512" spans="1:1" ht="15">
      <c r="A512" s="13">
        <v>511</v>
      </c>
    </row>
    <row r="513" spans="1:1" ht="15">
      <c r="A513" s="13">
        <v>512</v>
      </c>
    </row>
    <row r="514" spans="1:1" ht="15">
      <c r="A514" s="13">
        <v>513</v>
      </c>
    </row>
    <row r="515" spans="1:1" ht="15">
      <c r="A515" s="13">
        <v>514</v>
      </c>
    </row>
    <row r="516" spans="1:1" ht="15">
      <c r="A516" s="13">
        <v>515</v>
      </c>
    </row>
    <row r="517" spans="1:1" ht="15">
      <c r="A517" s="13">
        <v>516</v>
      </c>
    </row>
    <row r="518" spans="1:1" ht="15">
      <c r="A518" s="13">
        <v>517</v>
      </c>
    </row>
    <row r="519" spans="1:1" ht="15">
      <c r="A519" s="13">
        <v>518</v>
      </c>
    </row>
    <row r="520" spans="1:1" ht="15">
      <c r="A520" s="13">
        <v>519</v>
      </c>
    </row>
    <row r="521" spans="1:1" ht="15">
      <c r="A521" s="13">
        <v>520</v>
      </c>
    </row>
    <row r="522" spans="1:1" ht="15">
      <c r="A522" s="13">
        <v>521</v>
      </c>
    </row>
    <row r="523" spans="1:1" ht="15">
      <c r="A523" s="13">
        <v>522</v>
      </c>
    </row>
    <row r="524" spans="1:1" ht="15">
      <c r="A524" s="13">
        <v>523</v>
      </c>
    </row>
    <row r="525" spans="1:1" ht="15">
      <c r="A525" s="13">
        <v>524</v>
      </c>
    </row>
    <row r="526" spans="1:1" ht="15">
      <c r="A526" s="13">
        <v>525</v>
      </c>
    </row>
    <row r="527" spans="1:1" ht="15">
      <c r="A527" s="13">
        <v>526</v>
      </c>
    </row>
    <row r="528" spans="1:1" ht="15">
      <c r="A528" s="13">
        <v>527</v>
      </c>
    </row>
    <row r="529" spans="1:1" ht="15">
      <c r="A529" s="13">
        <v>528</v>
      </c>
    </row>
    <row r="530" spans="1:1" ht="15">
      <c r="A530" s="13">
        <v>529</v>
      </c>
    </row>
    <row r="531" spans="1:1" ht="15">
      <c r="A531" s="13">
        <v>530</v>
      </c>
    </row>
    <row r="532" spans="1:1" ht="15">
      <c r="A532" s="13">
        <v>531</v>
      </c>
    </row>
    <row r="533" spans="1:1" ht="15">
      <c r="A533" s="13">
        <v>532</v>
      </c>
    </row>
    <row r="534" spans="1:1" ht="15">
      <c r="A534" s="13">
        <v>533</v>
      </c>
    </row>
    <row r="535" spans="1:1" ht="15">
      <c r="A535" s="13">
        <v>534</v>
      </c>
    </row>
    <row r="536" spans="1:1" ht="15">
      <c r="A536" s="13">
        <v>535</v>
      </c>
    </row>
    <row r="537" spans="1:1" ht="15">
      <c r="A537" s="13">
        <v>536</v>
      </c>
    </row>
    <row r="538" spans="1:1" ht="15">
      <c r="A538" s="13">
        <v>537</v>
      </c>
    </row>
    <row r="539" spans="1:1" ht="15">
      <c r="A539" s="13">
        <v>538</v>
      </c>
    </row>
    <row r="540" spans="1:1" ht="15">
      <c r="A540" s="13">
        <v>539</v>
      </c>
    </row>
    <row r="541" spans="1:1" ht="15">
      <c r="A541" s="13">
        <v>540</v>
      </c>
    </row>
    <row r="542" spans="1:1" ht="15">
      <c r="A542" s="13">
        <v>541</v>
      </c>
    </row>
    <row r="543" spans="1:1" ht="15">
      <c r="A543" s="13">
        <v>542</v>
      </c>
    </row>
    <row r="544" spans="1:1" ht="15">
      <c r="A544" s="13">
        <v>543</v>
      </c>
    </row>
    <row r="545" spans="1:1" ht="15">
      <c r="A545" s="13">
        <v>544</v>
      </c>
    </row>
    <row r="546" spans="1:1" ht="15">
      <c r="A546" s="13">
        <v>545</v>
      </c>
    </row>
    <row r="547" spans="1:1" ht="15">
      <c r="A547" s="13">
        <v>546</v>
      </c>
    </row>
    <row r="548" spans="1:1" ht="15">
      <c r="A548" s="13">
        <v>547</v>
      </c>
    </row>
    <row r="549" spans="1:1" ht="15">
      <c r="A549" s="13">
        <v>548</v>
      </c>
    </row>
    <row r="550" spans="1:1" ht="15">
      <c r="A550" s="13">
        <v>549</v>
      </c>
    </row>
    <row r="551" spans="1:1" ht="15">
      <c r="A551" s="13">
        <v>550</v>
      </c>
    </row>
    <row r="552" spans="1:1" ht="15">
      <c r="A552" s="13">
        <v>551</v>
      </c>
    </row>
    <row r="553" spans="1:1" ht="15">
      <c r="A553" s="13">
        <v>552</v>
      </c>
    </row>
    <row r="554" spans="1:1" ht="15">
      <c r="A554" s="13">
        <v>553</v>
      </c>
    </row>
    <row r="555" spans="1:1" ht="15">
      <c r="A555" s="13">
        <v>554</v>
      </c>
    </row>
    <row r="556" spans="1:1" ht="15">
      <c r="A556" s="13">
        <v>555</v>
      </c>
    </row>
    <row r="557" spans="1:1" ht="15">
      <c r="A557" s="13">
        <v>556</v>
      </c>
    </row>
    <row r="558" spans="1:1" ht="15">
      <c r="A558" s="13">
        <v>557</v>
      </c>
    </row>
    <row r="559" spans="1:1" ht="15">
      <c r="A559" s="13">
        <v>558</v>
      </c>
    </row>
    <row r="560" spans="1:1" ht="15">
      <c r="A560" s="13">
        <v>559</v>
      </c>
    </row>
    <row r="561" spans="1:1" ht="15">
      <c r="A561" s="13">
        <v>560</v>
      </c>
    </row>
    <row r="562" spans="1:1" ht="15">
      <c r="A562" s="13">
        <v>561</v>
      </c>
    </row>
    <row r="563" spans="1:1" ht="15">
      <c r="A563" s="13">
        <v>562</v>
      </c>
    </row>
    <row r="564" spans="1:1" ht="15">
      <c r="A564" s="13">
        <v>563</v>
      </c>
    </row>
    <row r="565" spans="1:1" ht="15">
      <c r="A565" s="13">
        <v>564</v>
      </c>
    </row>
    <row r="566" spans="1:1" ht="15">
      <c r="A566" s="13">
        <v>565</v>
      </c>
    </row>
    <row r="567" spans="1:1" ht="15">
      <c r="A567" s="13">
        <v>566</v>
      </c>
    </row>
    <row r="568" spans="1:1" ht="15">
      <c r="A568" s="13">
        <v>567</v>
      </c>
    </row>
    <row r="569" spans="1:1" ht="15">
      <c r="A569" s="13">
        <v>568</v>
      </c>
    </row>
    <row r="570" spans="1:1" ht="15">
      <c r="A570" s="13">
        <v>569</v>
      </c>
    </row>
    <row r="571" spans="1:1" ht="15">
      <c r="A571" s="13">
        <v>570</v>
      </c>
    </row>
    <row r="572" spans="1:1" ht="15">
      <c r="A572" s="13">
        <v>571</v>
      </c>
    </row>
    <row r="573" spans="1:1" ht="15">
      <c r="A573" s="13">
        <v>572</v>
      </c>
    </row>
    <row r="574" spans="1:1" ht="15">
      <c r="A574" s="13">
        <v>573</v>
      </c>
    </row>
    <row r="575" spans="1:1" ht="15">
      <c r="A575" s="13">
        <v>574</v>
      </c>
    </row>
    <row r="576" spans="1:1" ht="15">
      <c r="A576" s="13">
        <v>575</v>
      </c>
    </row>
    <row r="577" spans="1:1" ht="15">
      <c r="A577" s="13">
        <v>576</v>
      </c>
    </row>
    <row r="578" spans="1:1" ht="15">
      <c r="A578" s="13">
        <v>577</v>
      </c>
    </row>
    <row r="579" spans="1:1" ht="15">
      <c r="A579" s="13">
        <v>578</v>
      </c>
    </row>
    <row r="580" spans="1:1" ht="15">
      <c r="A580" s="13">
        <v>579</v>
      </c>
    </row>
    <row r="581" spans="1:1" ht="15">
      <c r="A581" s="13">
        <v>580</v>
      </c>
    </row>
    <row r="582" spans="1:1" ht="15">
      <c r="A582" s="13">
        <v>581</v>
      </c>
    </row>
    <row r="583" spans="1:1" ht="15">
      <c r="A583" s="13">
        <v>582</v>
      </c>
    </row>
    <row r="584" spans="1:1" ht="15">
      <c r="A584" s="13">
        <v>583</v>
      </c>
    </row>
    <row r="585" spans="1:1" ht="15">
      <c r="A585" s="13">
        <v>584</v>
      </c>
    </row>
    <row r="586" spans="1:1" ht="15">
      <c r="A586" s="13">
        <v>585</v>
      </c>
    </row>
    <row r="587" spans="1:1" ht="15">
      <c r="A587" s="13">
        <v>586</v>
      </c>
    </row>
    <row r="588" spans="1:1" ht="15">
      <c r="A588" s="13">
        <v>587</v>
      </c>
    </row>
    <row r="589" spans="1:1" ht="15">
      <c r="A589" s="13">
        <v>588</v>
      </c>
    </row>
    <row r="590" spans="1:1" ht="15">
      <c r="A590" s="13">
        <v>589</v>
      </c>
    </row>
    <row r="591" spans="1:1" ht="15">
      <c r="A591" s="13">
        <v>590</v>
      </c>
    </row>
    <row r="592" spans="1:1" ht="15">
      <c r="A592" s="13">
        <v>591</v>
      </c>
    </row>
    <row r="593" spans="1:1" ht="15">
      <c r="A593" s="13">
        <v>592</v>
      </c>
    </row>
    <row r="594" spans="1:1" ht="15">
      <c r="A594" s="13">
        <v>593</v>
      </c>
    </row>
    <row r="595" spans="1:1" ht="15">
      <c r="A595" s="13">
        <v>594</v>
      </c>
    </row>
    <row r="596" spans="1:1" ht="15">
      <c r="A596" s="13">
        <v>595</v>
      </c>
    </row>
    <row r="597" spans="1:1" ht="15">
      <c r="A597" s="13">
        <v>596</v>
      </c>
    </row>
    <row r="598" spans="1:1" ht="15">
      <c r="A598" s="13">
        <v>597</v>
      </c>
    </row>
    <row r="599" spans="1:1" ht="15">
      <c r="A599" s="13">
        <v>598</v>
      </c>
    </row>
    <row r="600" spans="1:1" ht="15">
      <c r="A600" s="13">
        <v>599</v>
      </c>
    </row>
    <row r="601" spans="1:1" ht="15">
      <c r="A601" s="13">
        <v>600</v>
      </c>
    </row>
    <row r="602" spans="1:1" ht="15">
      <c r="A602" s="13">
        <v>601</v>
      </c>
    </row>
    <row r="603" spans="1:1" ht="15">
      <c r="A603" s="13">
        <v>602</v>
      </c>
    </row>
    <row r="604" spans="1:1" ht="15">
      <c r="A604" s="13">
        <v>603</v>
      </c>
    </row>
    <row r="605" spans="1:1" ht="15">
      <c r="A605" s="13">
        <v>604</v>
      </c>
    </row>
    <row r="606" spans="1:1" ht="15">
      <c r="A606" s="13">
        <v>605</v>
      </c>
    </row>
    <row r="607" spans="1:1" ht="15">
      <c r="A607" s="13">
        <v>606</v>
      </c>
    </row>
    <row r="608" spans="1:1" ht="15">
      <c r="A608" s="13">
        <v>607</v>
      </c>
    </row>
    <row r="609" spans="1:1" ht="15">
      <c r="A609" s="13">
        <v>608</v>
      </c>
    </row>
    <row r="610" spans="1:1" ht="15">
      <c r="A610" s="13">
        <v>609</v>
      </c>
    </row>
    <row r="611" spans="1:1" ht="15">
      <c r="A611" s="13">
        <v>610</v>
      </c>
    </row>
    <row r="612" spans="1:1" ht="15">
      <c r="A612" s="13">
        <v>611</v>
      </c>
    </row>
    <row r="613" spans="1:1" ht="15">
      <c r="A613" s="13">
        <v>612</v>
      </c>
    </row>
    <row r="614" spans="1:1" ht="15">
      <c r="A614" s="13">
        <v>613</v>
      </c>
    </row>
    <row r="615" spans="1:1" ht="15">
      <c r="A615" s="13">
        <v>614</v>
      </c>
    </row>
    <row r="616" spans="1:1" ht="15">
      <c r="A616" s="13">
        <v>615</v>
      </c>
    </row>
    <row r="617" spans="1:1" ht="15">
      <c r="A617" s="13">
        <v>616</v>
      </c>
    </row>
    <row r="618" spans="1:1" ht="15">
      <c r="A618" s="13">
        <v>617</v>
      </c>
    </row>
    <row r="619" spans="1:1" ht="15">
      <c r="A619" s="13">
        <v>618</v>
      </c>
    </row>
    <row r="620" spans="1:1" ht="15">
      <c r="A620" s="13">
        <v>619</v>
      </c>
    </row>
    <row r="621" spans="1:1" ht="15">
      <c r="A621" s="13">
        <v>620</v>
      </c>
    </row>
    <row r="622" spans="1:1" ht="15">
      <c r="A622" s="13">
        <v>621</v>
      </c>
    </row>
    <row r="623" spans="1:1" ht="15">
      <c r="A623" s="13">
        <v>622</v>
      </c>
    </row>
    <row r="624" spans="1:1" ht="15">
      <c r="A624" s="13">
        <v>623</v>
      </c>
    </row>
    <row r="625" spans="1:1" ht="15">
      <c r="A625" s="13">
        <v>624</v>
      </c>
    </row>
    <row r="626" spans="1:1" ht="15">
      <c r="A626" s="13">
        <v>625</v>
      </c>
    </row>
    <row r="627" spans="1:1" ht="15">
      <c r="A627" s="13">
        <v>626</v>
      </c>
    </row>
    <row r="628" spans="1:1" ht="15">
      <c r="A628" s="13">
        <v>627</v>
      </c>
    </row>
    <row r="629" spans="1:1" ht="15">
      <c r="A629" s="13">
        <v>628</v>
      </c>
    </row>
    <row r="630" spans="1:1" ht="15">
      <c r="A630" s="13">
        <v>629</v>
      </c>
    </row>
    <row r="631" spans="1:1" ht="15">
      <c r="A631" s="13">
        <v>630</v>
      </c>
    </row>
    <row r="632" spans="1:1" ht="15">
      <c r="A632" s="13">
        <v>631</v>
      </c>
    </row>
    <row r="633" spans="1:1" ht="15">
      <c r="A633" s="13">
        <v>632</v>
      </c>
    </row>
    <row r="634" spans="1:1" ht="15">
      <c r="A634" s="13">
        <v>633</v>
      </c>
    </row>
    <row r="635" spans="1:1" ht="15">
      <c r="A635" s="13">
        <v>634</v>
      </c>
    </row>
    <row r="636" spans="1:1" ht="15">
      <c r="A636" s="13">
        <v>635</v>
      </c>
    </row>
    <row r="637" spans="1:1" ht="15">
      <c r="A637" s="13">
        <v>636</v>
      </c>
    </row>
    <row r="638" spans="1:1" ht="15">
      <c r="A638" s="13">
        <v>637</v>
      </c>
    </row>
    <row r="639" spans="1:1" ht="15">
      <c r="A639" s="13">
        <v>638</v>
      </c>
    </row>
    <row r="640" spans="1:1" ht="15">
      <c r="A640" s="13">
        <v>639</v>
      </c>
    </row>
    <row r="641" spans="1:1" ht="15">
      <c r="A641" s="13">
        <v>640</v>
      </c>
    </row>
    <row r="642" spans="1:1" ht="15">
      <c r="A642" s="13">
        <v>641</v>
      </c>
    </row>
    <row r="643" spans="1:1" ht="15">
      <c r="A643" s="13">
        <v>642</v>
      </c>
    </row>
    <row r="644" spans="1:1" ht="15">
      <c r="A644" s="13">
        <v>643</v>
      </c>
    </row>
    <row r="645" spans="1:1" ht="15">
      <c r="A645" s="13">
        <v>644</v>
      </c>
    </row>
    <row r="646" spans="1:1" ht="15">
      <c r="A646" s="13">
        <v>645</v>
      </c>
    </row>
    <row r="647" spans="1:1" ht="15">
      <c r="A647" s="13">
        <v>646</v>
      </c>
    </row>
    <row r="648" spans="1:1" ht="15">
      <c r="A648" s="13">
        <v>647</v>
      </c>
    </row>
    <row r="649" spans="1:1" ht="15">
      <c r="A649" s="13">
        <v>648</v>
      </c>
    </row>
    <row r="650" spans="1:1" ht="15">
      <c r="A650" s="13">
        <v>649</v>
      </c>
    </row>
    <row r="651" spans="1:1" ht="15">
      <c r="A651" s="13">
        <v>650</v>
      </c>
    </row>
    <row r="652" spans="1:1" ht="15">
      <c r="A652" s="13">
        <v>651</v>
      </c>
    </row>
    <row r="653" spans="1:1" ht="15">
      <c r="A653" s="13">
        <v>652</v>
      </c>
    </row>
    <row r="654" spans="1:1" ht="15">
      <c r="A654" s="13">
        <v>653</v>
      </c>
    </row>
    <row r="655" spans="1:1" ht="15">
      <c r="A655" s="13">
        <v>654</v>
      </c>
    </row>
    <row r="656" spans="1:1" ht="15">
      <c r="A656" s="13">
        <v>655</v>
      </c>
    </row>
    <row r="657" spans="1:1" ht="15">
      <c r="A657" s="13">
        <v>656</v>
      </c>
    </row>
    <row r="658" spans="1:1" ht="15">
      <c r="A658" s="13">
        <v>657</v>
      </c>
    </row>
    <row r="659" spans="1:1" ht="15">
      <c r="A659" s="13">
        <v>658</v>
      </c>
    </row>
    <row r="660" spans="1:1" ht="15">
      <c r="A660" s="13">
        <v>659</v>
      </c>
    </row>
    <row r="661" spans="1:1" ht="15">
      <c r="A661" s="13">
        <v>660</v>
      </c>
    </row>
    <row r="662" spans="1:1" ht="15">
      <c r="A662" s="13">
        <v>661</v>
      </c>
    </row>
    <row r="663" spans="1:1" ht="15">
      <c r="A663" s="13">
        <v>662</v>
      </c>
    </row>
    <row r="664" spans="1:1" ht="15">
      <c r="A664" s="13">
        <v>663</v>
      </c>
    </row>
    <row r="665" spans="1:1" ht="15">
      <c r="A665" s="13">
        <v>664</v>
      </c>
    </row>
    <row r="666" spans="1:1" ht="15">
      <c r="A666" s="13">
        <v>665</v>
      </c>
    </row>
    <row r="667" spans="1:1" ht="15">
      <c r="A667" s="13">
        <v>666</v>
      </c>
    </row>
    <row r="668" spans="1:1" ht="15">
      <c r="A668" s="13">
        <v>667</v>
      </c>
    </row>
    <row r="669" spans="1:1" ht="15">
      <c r="A669" s="13">
        <v>668</v>
      </c>
    </row>
    <row r="670" spans="1:1" ht="15">
      <c r="A670" s="13">
        <v>669</v>
      </c>
    </row>
    <row r="671" spans="1:1" ht="15">
      <c r="A671" s="13">
        <v>670</v>
      </c>
    </row>
    <row r="672" spans="1:1" ht="15">
      <c r="A672" s="13">
        <v>671</v>
      </c>
    </row>
    <row r="673" spans="1:1" ht="15">
      <c r="A673" s="13">
        <v>672</v>
      </c>
    </row>
    <row r="674" spans="1:1" ht="15">
      <c r="A674" s="13">
        <v>673</v>
      </c>
    </row>
    <row r="675" spans="1:1" ht="15">
      <c r="A675" s="13">
        <v>674</v>
      </c>
    </row>
    <row r="676" spans="1:1" ht="15">
      <c r="A676" s="13">
        <v>675</v>
      </c>
    </row>
    <row r="677" spans="1:1" ht="15">
      <c r="A677" s="13">
        <v>676</v>
      </c>
    </row>
    <row r="678" spans="1:1" ht="15">
      <c r="A678" s="13">
        <v>677</v>
      </c>
    </row>
    <row r="679" spans="1:1" ht="15">
      <c r="A679" s="13">
        <v>678</v>
      </c>
    </row>
    <row r="680" spans="1:1" ht="15">
      <c r="A680" s="13">
        <v>679</v>
      </c>
    </row>
    <row r="681" spans="1:1" ht="15">
      <c r="A681" s="13">
        <v>680</v>
      </c>
    </row>
    <row r="682" spans="1:1" ht="15">
      <c r="A682" s="13">
        <v>681</v>
      </c>
    </row>
    <row r="683" spans="1:1" ht="15">
      <c r="A683" s="13">
        <v>682</v>
      </c>
    </row>
    <row r="684" spans="1:1" ht="15">
      <c r="A684" s="13">
        <v>683</v>
      </c>
    </row>
    <row r="685" spans="1:1" ht="15">
      <c r="A685" s="13">
        <v>684</v>
      </c>
    </row>
    <row r="686" spans="1:1" ht="15">
      <c r="A686" s="13">
        <v>685</v>
      </c>
    </row>
    <row r="687" spans="1:1" ht="15">
      <c r="A687" s="13">
        <v>686</v>
      </c>
    </row>
    <row r="688" spans="1:1" ht="15">
      <c r="A688" s="13">
        <v>687</v>
      </c>
    </row>
    <row r="689" spans="1:1" ht="15">
      <c r="A689" s="13">
        <v>688</v>
      </c>
    </row>
    <row r="690" spans="1:1" ht="15">
      <c r="A690" s="13">
        <v>689</v>
      </c>
    </row>
    <row r="691" spans="1:1" ht="15">
      <c r="A691" s="13">
        <v>690</v>
      </c>
    </row>
    <row r="692" spans="1:1" ht="15">
      <c r="A692" s="13">
        <v>691</v>
      </c>
    </row>
    <row r="693" spans="1:1" ht="15">
      <c r="A693" s="13">
        <v>692</v>
      </c>
    </row>
    <row r="694" spans="1:1" ht="15">
      <c r="A694" s="13">
        <v>693</v>
      </c>
    </row>
    <row r="695" spans="1:1" ht="15">
      <c r="A695" s="13">
        <v>694</v>
      </c>
    </row>
    <row r="696" spans="1:1" ht="15">
      <c r="A696" s="13">
        <v>695</v>
      </c>
    </row>
    <row r="697" spans="1:1" ht="15">
      <c r="A697" s="13">
        <v>696</v>
      </c>
    </row>
    <row r="698" spans="1:1" ht="15">
      <c r="A698" s="13">
        <v>697</v>
      </c>
    </row>
    <row r="699" spans="1:1" ht="15">
      <c r="A699" s="13">
        <v>698</v>
      </c>
    </row>
    <row r="700" spans="1:1" ht="15">
      <c r="A700" s="13">
        <v>699</v>
      </c>
    </row>
    <row r="701" spans="1:1" ht="15">
      <c r="A701" s="13">
        <v>700</v>
      </c>
    </row>
    <row r="702" spans="1:1" ht="15">
      <c r="A702" s="13">
        <v>750</v>
      </c>
    </row>
    <row r="703" spans="1:1" ht="15">
      <c r="A703" s="13">
        <v>800</v>
      </c>
    </row>
    <row r="704" spans="1:1" ht="15">
      <c r="A704" s="13">
        <v>850</v>
      </c>
    </row>
    <row r="705" spans="1:1" ht="15">
      <c r="A705" s="13">
        <v>900</v>
      </c>
    </row>
    <row r="706" spans="1:1" ht="15">
      <c r="A706" s="13">
        <v>950</v>
      </c>
    </row>
    <row r="707" spans="1:1" ht="15">
      <c r="A707" s="13">
        <v>1000</v>
      </c>
    </row>
    <row r="708" spans="1:1" ht="15">
      <c r="A708" s="13">
        <v>1050</v>
      </c>
    </row>
    <row r="709" spans="1:1" ht="15">
      <c r="A709" s="13">
        <v>1100</v>
      </c>
    </row>
    <row r="710" spans="1:1" ht="15">
      <c r="A710" s="13">
        <v>1150</v>
      </c>
    </row>
    <row r="711" spans="1:1" ht="15">
      <c r="A711" s="13">
        <v>1200</v>
      </c>
    </row>
    <row r="712" spans="1:1" ht="15">
      <c r="A712" s="13">
        <v>1250</v>
      </c>
    </row>
    <row r="713" spans="1:1" ht="15">
      <c r="A713" s="13">
        <v>1300</v>
      </c>
    </row>
    <row r="714" spans="1:1" ht="15">
      <c r="A714" s="13">
        <v>1350</v>
      </c>
    </row>
    <row r="715" spans="1:1" ht="15">
      <c r="A715" s="13">
        <v>1400</v>
      </c>
    </row>
    <row r="716" spans="1:1" ht="15">
      <c r="A716" s="13">
        <v>1450</v>
      </c>
    </row>
    <row r="717" spans="1:1" ht="15">
      <c r="A717" s="13">
        <v>1500</v>
      </c>
    </row>
    <row r="718" spans="1:1" ht="15">
      <c r="A718" s="13">
        <v>1550</v>
      </c>
    </row>
    <row r="719" spans="1:1" ht="15">
      <c r="A719" s="13">
        <v>1600</v>
      </c>
    </row>
    <row r="720" spans="1:1" ht="15">
      <c r="A720" s="13">
        <v>1650</v>
      </c>
    </row>
    <row r="721" spans="1:1" ht="15">
      <c r="A721" s="13">
        <v>1700</v>
      </c>
    </row>
    <row r="722" spans="1:1" ht="15">
      <c r="A722" s="13">
        <v>1750</v>
      </c>
    </row>
    <row r="723" spans="1:1" ht="15">
      <c r="A723" s="13">
        <v>1800</v>
      </c>
    </row>
    <row r="724" spans="1:1" ht="15">
      <c r="A724" s="13">
        <v>1850</v>
      </c>
    </row>
    <row r="725" spans="1:1" ht="15">
      <c r="A725" s="13">
        <v>1900</v>
      </c>
    </row>
    <row r="726" spans="1:1" ht="15">
      <c r="A726" s="13">
        <v>1950</v>
      </c>
    </row>
    <row r="727" spans="1:1" ht="15">
      <c r="A727" s="13">
        <v>2000</v>
      </c>
    </row>
    <row r="728" spans="1:1" ht="15">
      <c r="A728" s="13">
        <v>2050</v>
      </c>
    </row>
    <row r="729" spans="1:1" ht="15">
      <c r="A729" s="13">
        <v>2100</v>
      </c>
    </row>
    <row r="730" spans="1:1" ht="15">
      <c r="A730" s="13">
        <v>2150</v>
      </c>
    </row>
    <row r="731" spans="1:1" ht="15">
      <c r="A731" s="13">
        <v>2200</v>
      </c>
    </row>
    <row r="732" spans="1:1" ht="15">
      <c r="A732" s="13">
        <v>2250</v>
      </c>
    </row>
    <row r="733" spans="1:1" ht="15">
      <c r="A733" s="13">
        <v>2300</v>
      </c>
    </row>
    <row r="734" spans="1:1" ht="15">
      <c r="A734" s="13">
        <v>2350</v>
      </c>
    </row>
    <row r="735" spans="1:1" ht="15">
      <c r="A735" s="13">
        <v>2400</v>
      </c>
    </row>
    <row r="736" spans="1:1" ht="15">
      <c r="A736" s="13">
        <v>2450</v>
      </c>
    </row>
    <row r="737" spans="1:1" ht="15">
      <c r="A737" s="13">
        <v>2500</v>
      </c>
    </row>
    <row r="738" spans="1:1" ht="15">
      <c r="A738" s="13">
        <v>2550</v>
      </c>
    </row>
    <row r="739" spans="1:1" ht="15">
      <c r="A739" s="13">
        <v>2600</v>
      </c>
    </row>
    <row r="740" spans="1:1" ht="15">
      <c r="A740" s="13">
        <v>2650</v>
      </c>
    </row>
    <row r="741" spans="1:1" ht="15">
      <c r="A741" s="13">
        <v>2700</v>
      </c>
    </row>
    <row r="742" spans="1:1" ht="15">
      <c r="A742" s="13">
        <v>2750</v>
      </c>
    </row>
    <row r="743" spans="1:1" ht="15">
      <c r="A743" s="13">
        <v>2800</v>
      </c>
    </row>
    <row r="744" spans="1:1" ht="15">
      <c r="A744" s="13">
        <v>2850</v>
      </c>
    </row>
    <row r="745" spans="1:1" ht="15">
      <c r="A745" s="13">
        <v>2900</v>
      </c>
    </row>
    <row r="746" spans="1:1" ht="15">
      <c r="A746" s="13">
        <v>2950</v>
      </c>
    </row>
    <row r="747" spans="1:1" ht="15">
      <c r="A747" s="13">
        <v>3000</v>
      </c>
    </row>
    <row r="748" spans="1:1" ht="15">
      <c r="A748" s="13">
        <v>3050</v>
      </c>
    </row>
    <row r="749" spans="1:1" ht="15">
      <c r="A749" s="13">
        <v>3100</v>
      </c>
    </row>
    <row r="750" spans="1:1" ht="15">
      <c r="A750" s="13">
        <v>3150</v>
      </c>
    </row>
    <row r="751" spans="1:1" ht="15">
      <c r="A751" s="13">
        <v>3200</v>
      </c>
    </row>
    <row r="752" spans="1:1" ht="15">
      <c r="A752" s="13">
        <v>3250</v>
      </c>
    </row>
    <row r="753" spans="1:1" ht="15">
      <c r="A753" s="13">
        <v>3300</v>
      </c>
    </row>
    <row r="754" spans="1:1" ht="15">
      <c r="A754" s="13">
        <v>3350</v>
      </c>
    </row>
    <row r="755" spans="1:1" ht="15">
      <c r="A755" s="13">
        <v>3400</v>
      </c>
    </row>
    <row r="756" spans="1:1" ht="15">
      <c r="A756" s="13">
        <v>3450</v>
      </c>
    </row>
    <row r="757" spans="1:1" ht="15">
      <c r="A757" s="13">
        <v>3500</v>
      </c>
    </row>
    <row r="758" spans="1:1" ht="15">
      <c r="A758" s="13">
        <v>3550</v>
      </c>
    </row>
    <row r="759" spans="1:1" ht="15">
      <c r="A759" s="13">
        <v>3600</v>
      </c>
    </row>
    <row r="760" spans="1:1" ht="15">
      <c r="A760" s="13">
        <v>3650</v>
      </c>
    </row>
    <row r="761" spans="1:1" ht="15">
      <c r="A761" s="13">
        <v>3700</v>
      </c>
    </row>
    <row r="762" spans="1:1" ht="15">
      <c r="A762" s="13">
        <v>3750</v>
      </c>
    </row>
    <row r="763" spans="1:1" ht="15">
      <c r="A763" s="13">
        <v>3800</v>
      </c>
    </row>
    <row r="764" spans="1:1" ht="15">
      <c r="A764" s="13">
        <v>3850</v>
      </c>
    </row>
    <row r="765" spans="1:1" ht="15">
      <c r="A765" s="13">
        <v>3900</v>
      </c>
    </row>
    <row r="766" spans="1:1" ht="15">
      <c r="A766" s="13">
        <v>3950</v>
      </c>
    </row>
    <row r="767" spans="1:1" ht="15">
      <c r="A767" s="13">
        <v>4000</v>
      </c>
    </row>
    <row r="768" spans="1:1" ht="15">
      <c r="A768" s="13">
        <v>4050</v>
      </c>
    </row>
    <row r="769" spans="1:1" ht="15">
      <c r="A769" s="13">
        <v>4100</v>
      </c>
    </row>
    <row r="770" spans="1:1" ht="15">
      <c r="A770" s="13">
        <v>4150</v>
      </c>
    </row>
    <row r="771" spans="1:1" ht="15">
      <c r="A771" s="13">
        <v>4200</v>
      </c>
    </row>
    <row r="772" spans="1:1" ht="15">
      <c r="A772" s="13">
        <v>4250</v>
      </c>
    </row>
    <row r="773" spans="1:1" ht="15">
      <c r="A773" s="13">
        <v>4300</v>
      </c>
    </row>
    <row r="774" spans="1:1" ht="15">
      <c r="A774" s="13">
        <v>4350</v>
      </c>
    </row>
    <row r="775" spans="1:1" ht="15">
      <c r="A775" s="13">
        <v>4400</v>
      </c>
    </row>
    <row r="776" spans="1:1" ht="15">
      <c r="A776" s="13">
        <v>4450</v>
      </c>
    </row>
    <row r="777" spans="1:1" ht="15">
      <c r="A777" s="13">
        <v>4500</v>
      </c>
    </row>
    <row r="778" spans="1:1" ht="15">
      <c r="A778" s="13">
        <v>4550</v>
      </c>
    </row>
    <row r="779" spans="1:1" ht="15">
      <c r="A779" s="13">
        <v>4600</v>
      </c>
    </row>
    <row r="780" spans="1:1" ht="15">
      <c r="A780" s="13">
        <v>4650</v>
      </c>
    </row>
    <row r="781" spans="1:1" ht="15">
      <c r="A781" s="13">
        <v>4700</v>
      </c>
    </row>
    <row r="782" spans="1:1" ht="15">
      <c r="A782" s="13">
        <v>4750</v>
      </c>
    </row>
    <row r="783" spans="1:1" ht="15">
      <c r="A783" s="13">
        <v>4800</v>
      </c>
    </row>
    <row r="784" spans="1:1" ht="15">
      <c r="A784" s="13">
        <v>4850</v>
      </c>
    </row>
    <row r="785" spans="1:1" ht="15">
      <c r="A785" s="13">
        <v>4900</v>
      </c>
    </row>
    <row r="786" spans="1:1" ht="15">
      <c r="A786" s="13">
        <v>4950</v>
      </c>
    </row>
    <row r="787" spans="1:1" ht="15">
      <c r="A787" s="13">
        <v>5000</v>
      </c>
    </row>
    <row r="788" spans="1:1" ht="15">
      <c r="A788" s="13">
        <v>5050</v>
      </c>
    </row>
    <row r="789" spans="1:1" ht="15">
      <c r="A789" s="13">
        <v>5100</v>
      </c>
    </row>
    <row r="790" spans="1:1" ht="15">
      <c r="A790" s="13">
        <v>5150</v>
      </c>
    </row>
    <row r="791" spans="1:1" ht="15">
      <c r="A791" s="13">
        <v>5200</v>
      </c>
    </row>
    <row r="792" spans="1:1" ht="15">
      <c r="A792" s="13">
        <v>5250</v>
      </c>
    </row>
    <row r="793" spans="1:1" ht="15">
      <c r="A793" s="13">
        <v>5300</v>
      </c>
    </row>
    <row r="794" spans="1:1" ht="15">
      <c r="A794" s="13">
        <v>5350</v>
      </c>
    </row>
    <row r="795" spans="1:1" ht="15">
      <c r="A795" s="13">
        <v>5400</v>
      </c>
    </row>
    <row r="796" spans="1:1" ht="15">
      <c r="A796" s="13">
        <v>5450</v>
      </c>
    </row>
    <row r="797" spans="1:1" ht="15">
      <c r="A797" s="13">
        <v>5500</v>
      </c>
    </row>
    <row r="798" spans="1:1" ht="15">
      <c r="A798" s="13"/>
    </row>
    <row r="799" spans="1:1" ht="15">
      <c r="A799" s="13"/>
    </row>
    <row r="800" spans="1:1" ht="15">
      <c r="A800" s="13"/>
    </row>
    <row r="801" spans="1:1" ht="15">
      <c r="A801" s="13"/>
    </row>
    <row r="802" spans="1:1" ht="15">
      <c r="A802" s="13"/>
    </row>
    <row r="803" spans="1:1" ht="15">
      <c r="A803" s="13"/>
    </row>
    <row r="804" spans="1:1" ht="15">
      <c r="A804" s="13"/>
    </row>
    <row r="805" spans="1:1" ht="15">
      <c r="A805" s="13"/>
    </row>
    <row r="806" spans="1:1" ht="15">
      <c r="A806" s="13"/>
    </row>
    <row r="807" spans="1:1" ht="15">
      <c r="A807" s="13"/>
    </row>
    <row r="808" spans="1:1" ht="15">
      <c r="A808" s="13"/>
    </row>
    <row r="809" spans="1:1" ht="15">
      <c r="A809" s="13"/>
    </row>
    <row r="810" spans="1:1" ht="15">
      <c r="A810" s="13"/>
    </row>
    <row r="811" spans="1:1" ht="15">
      <c r="A811" s="13"/>
    </row>
    <row r="812" spans="1:1" ht="15">
      <c r="A812" s="13"/>
    </row>
    <row r="813" spans="1:1" ht="15">
      <c r="A813" s="13"/>
    </row>
    <row r="814" spans="1:1" ht="15">
      <c r="A814" s="13"/>
    </row>
    <row r="815" spans="1:1" ht="15">
      <c r="A815" s="13"/>
    </row>
    <row r="816" spans="1:1" ht="15">
      <c r="A816" s="13"/>
    </row>
    <row r="817" spans="1:1" ht="15">
      <c r="A817" s="13"/>
    </row>
    <row r="818" spans="1:1" ht="15">
      <c r="A818" s="13"/>
    </row>
    <row r="819" spans="1:1" ht="15">
      <c r="A819" s="13"/>
    </row>
    <row r="820" spans="1:1" ht="15">
      <c r="A820" s="13"/>
    </row>
    <row r="821" spans="1:1" ht="15">
      <c r="A821" s="13"/>
    </row>
    <row r="822" spans="1:1" ht="15">
      <c r="A822" s="13"/>
    </row>
    <row r="823" spans="1:1" ht="15">
      <c r="A823" s="13"/>
    </row>
    <row r="824" spans="1:1" ht="15">
      <c r="A824" s="13"/>
    </row>
    <row r="825" spans="1:1" ht="15">
      <c r="A825" s="13"/>
    </row>
    <row r="826" spans="1:1" ht="15">
      <c r="A826" s="13"/>
    </row>
    <row r="827" spans="1:1" ht="15">
      <c r="A827" s="13"/>
    </row>
    <row r="828" spans="1:1" ht="15">
      <c r="A828" s="13"/>
    </row>
    <row r="829" spans="1:1" ht="15">
      <c r="A829" s="13"/>
    </row>
    <row r="830" spans="1:1" ht="15">
      <c r="A830" s="13"/>
    </row>
    <row r="831" spans="1:1" ht="15">
      <c r="A831" s="13"/>
    </row>
    <row r="832" spans="1:1" ht="15">
      <c r="A832" s="13"/>
    </row>
    <row r="833" spans="1:1" ht="15">
      <c r="A833" s="13"/>
    </row>
    <row r="834" spans="1:1" ht="15">
      <c r="A834" s="13"/>
    </row>
    <row r="835" spans="1:1" ht="15">
      <c r="A835" s="13"/>
    </row>
    <row r="836" spans="1:1" ht="15">
      <c r="A836" s="13"/>
    </row>
    <row r="837" spans="1:1" ht="15">
      <c r="A837" s="13"/>
    </row>
    <row r="838" spans="1:1" ht="15">
      <c r="A838" s="13"/>
    </row>
    <row r="839" spans="1:1" ht="15">
      <c r="A839" s="13"/>
    </row>
    <row r="840" spans="1:1" ht="15">
      <c r="A840" s="13"/>
    </row>
    <row r="841" spans="1:1" ht="15">
      <c r="A841" s="13"/>
    </row>
    <row r="842" spans="1:1" ht="15">
      <c r="A842" s="13"/>
    </row>
    <row r="843" spans="1:1" ht="15">
      <c r="A843" s="13"/>
    </row>
    <row r="844" spans="1:1" ht="15">
      <c r="A844" s="13"/>
    </row>
    <row r="845" spans="1:1" ht="15">
      <c r="A845" s="13"/>
    </row>
    <row r="846" spans="1:1" ht="15">
      <c r="A846" s="13"/>
    </row>
    <row r="847" spans="1:1" ht="15">
      <c r="A847" s="13"/>
    </row>
    <row r="848" spans="1:1" ht="15">
      <c r="A848" s="13"/>
    </row>
    <row r="849" spans="1:1" ht="15">
      <c r="A849" s="13"/>
    </row>
    <row r="850" spans="1:1" ht="15">
      <c r="A850" s="13"/>
    </row>
    <row r="851" spans="1:1" ht="15">
      <c r="A851" s="13"/>
    </row>
    <row r="852" spans="1:1" ht="15">
      <c r="A852" s="13"/>
    </row>
    <row r="853" spans="1:1" ht="15">
      <c r="A853" s="13"/>
    </row>
    <row r="854" spans="1:1" ht="15">
      <c r="A854" s="13"/>
    </row>
    <row r="855" spans="1:1" ht="15">
      <c r="A855" s="13"/>
    </row>
    <row r="856" spans="1:1" ht="15">
      <c r="A856" s="13"/>
    </row>
    <row r="857" spans="1:1" ht="15">
      <c r="A857" s="13"/>
    </row>
    <row r="858" spans="1:1" ht="15">
      <c r="A858" s="13"/>
    </row>
    <row r="859" spans="1:1" ht="15">
      <c r="A859" s="13"/>
    </row>
    <row r="860" spans="1:1" ht="15">
      <c r="A860" s="13"/>
    </row>
    <row r="861" spans="1:1" ht="15">
      <c r="A861" s="13"/>
    </row>
    <row r="862" spans="1:1" ht="15">
      <c r="A862" s="13"/>
    </row>
    <row r="863" spans="1:1" ht="15">
      <c r="A863" s="13"/>
    </row>
    <row r="864" spans="1:1" ht="15">
      <c r="A864" s="13"/>
    </row>
    <row r="865" spans="1:1" ht="15">
      <c r="A865" s="13"/>
    </row>
    <row r="866" spans="1:1" ht="15">
      <c r="A866" s="13"/>
    </row>
    <row r="867" spans="1:1" ht="15">
      <c r="A867" s="13"/>
    </row>
    <row r="868" spans="1:1" ht="15">
      <c r="A868" s="13"/>
    </row>
    <row r="869" spans="1:1" ht="15">
      <c r="A869" s="13"/>
    </row>
    <row r="870" spans="1:1" ht="15">
      <c r="A870" s="13"/>
    </row>
    <row r="871" spans="1:1" ht="15">
      <c r="A871" s="13"/>
    </row>
    <row r="872" spans="1:1" ht="15">
      <c r="A872" s="13"/>
    </row>
    <row r="873" spans="1:1" ht="15">
      <c r="A873" s="13"/>
    </row>
    <row r="874" spans="1:1" ht="15">
      <c r="A874" s="13"/>
    </row>
    <row r="875" spans="1:1" ht="15">
      <c r="A875" s="13"/>
    </row>
    <row r="876" spans="1:1" ht="15">
      <c r="A876" s="13"/>
    </row>
    <row r="877" spans="1:1" ht="15">
      <c r="A877" s="13"/>
    </row>
    <row r="878" spans="1:1" ht="15">
      <c r="A878" s="13"/>
    </row>
    <row r="879" spans="1:1" ht="15">
      <c r="A879" s="13"/>
    </row>
    <row r="880" spans="1:1" ht="15">
      <c r="A880" s="13"/>
    </row>
    <row r="881" spans="1:1" ht="15">
      <c r="A881" s="13"/>
    </row>
    <row r="882" spans="1:1" ht="15">
      <c r="A882" s="13"/>
    </row>
    <row r="883" spans="1:1" ht="15">
      <c r="A883" s="13"/>
    </row>
    <row r="884" spans="1:1" ht="15">
      <c r="A884" s="13"/>
    </row>
    <row r="885" spans="1:1" ht="15">
      <c r="A885" s="13"/>
    </row>
    <row r="886" spans="1:1" ht="15">
      <c r="A886" s="13"/>
    </row>
    <row r="887" spans="1:1" ht="15">
      <c r="A887" s="13"/>
    </row>
    <row r="888" spans="1:1" ht="15">
      <c r="A888" s="13"/>
    </row>
    <row r="889" spans="1:1" ht="15">
      <c r="A889" s="13"/>
    </row>
    <row r="890" spans="1:1" ht="15">
      <c r="A890" s="13"/>
    </row>
    <row r="891" spans="1:1" ht="15">
      <c r="A891" s="13"/>
    </row>
    <row r="892" spans="1:1" ht="15">
      <c r="A892" s="13"/>
    </row>
    <row r="893" spans="1:1" ht="15">
      <c r="A893" s="13"/>
    </row>
    <row r="894" spans="1:1" ht="15">
      <c r="A894" s="13"/>
    </row>
    <row r="895" spans="1:1" ht="15">
      <c r="A895" s="13"/>
    </row>
    <row r="896" spans="1:1" ht="15">
      <c r="A896" s="13"/>
    </row>
    <row r="897" spans="1:1" ht="15">
      <c r="A897" s="13"/>
    </row>
    <row r="898" spans="1:1" ht="15">
      <c r="A898" s="13"/>
    </row>
    <row r="899" spans="1:1" ht="15">
      <c r="A899" s="13"/>
    </row>
    <row r="900" spans="1:1" ht="15">
      <c r="A900" s="13"/>
    </row>
    <row r="901" spans="1:1" ht="15">
      <c r="A901" s="13"/>
    </row>
    <row r="902" spans="1:1" ht="15">
      <c r="A902" s="13"/>
    </row>
    <row r="903" spans="1:1" ht="15">
      <c r="A903" s="13"/>
    </row>
    <row r="904" spans="1:1" ht="15">
      <c r="A904" s="13"/>
    </row>
    <row r="905" spans="1:1" ht="15">
      <c r="A905" s="13"/>
    </row>
    <row r="906" spans="1:1" ht="15">
      <c r="A906" s="13"/>
    </row>
    <row r="907" spans="1:1" ht="15">
      <c r="A907" s="13"/>
    </row>
    <row r="908" spans="1:1" ht="15">
      <c r="A908" s="13"/>
    </row>
    <row r="909" spans="1:1" ht="15">
      <c r="A909" s="13"/>
    </row>
    <row r="910" spans="1:1" ht="15">
      <c r="A910" s="13"/>
    </row>
    <row r="911" spans="1:1" ht="15">
      <c r="A911" s="13"/>
    </row>
    <row r="912" spans="1:1" ht="15">
      <c r="A912" s="13"/>
    </row>
    <row r="913" spans="1:1" ht="15">
      <c r="A913" s="13"/>
    </row>
    <row r="914" spans="1:1" ht="15">
      <c r="A914" s="13"/>
    </row>
    <row r="915" spans="1:1" ht="15">
      <c r="A915" s="13"/>
    </row>
    <row r="916" spans="1:1" ht="15">
      <c r="A916" s="13"/>
    </row>
    <row r="917" spans="1:1" ht="15">
      <c r="A917" s="13"/>
    </row>
    <row r="918" spans="1:1" ht="15">
      <c r="A918" s="13"/>
    </row>
    <row r="919" spans="1:1" ht="15">
      <c r="A919" s="13"/>
    </row>
    <row r="920" spans="1:1" ht="15">
      <c r="A920" s="13"/>
    </row>
    <row r="921" spans="1:1" ht="15">
      <c r="A921" s="13"/>
    </row>
    <row r="922" spans="1:1" ht="15">
      <c r="A922" s="13"/>
    </row>
    <row r="923" spans="1:1" ht="15">
      <c r="A923" s="13"/>
    </row>
    <row r="924" spans="1:1" ht="15">
      <c r="A924" s="13"/>
    </row>
    <row r="925" spans="1:1" ht="15">
      <c r="A925" s="13"/>
    </row>
    <row r="926" spans="1:1" ht="15">
      <c r="A926" s="13"/>
    </row>
    <row r="927" spans="1:1" ht="15">
      <c r="A927" s="13"/>
    </row>
    <row r="928" spans="1:1" ht="15">
      <c r="A928" s="13"/>
    </row>
    <row r="929" spans="1:1" ht="15">
      <c r="A929" s="13"/>
    </row>
    <row r="930" spans="1:1" ht="15">
      <c r="A930" s="13"/>
    </row>
    <row r="931" spans="1:1" ht="15">
      <c r="A931" s="13"/>
    </row>
    <row r="932" spans="1:1" ht="15">
      <c r="A932" s="13"/>
    </row>
    <row r="933" spans="1:1" ht="15">
      <c r="A933" s="13"/>
    </row>
    <row r="934" spans="1:1" ht="15">
      <c r="A934" s="13"/>
    </row>
    <row r="935" spans="1:1" ht="15">
      <c r="A935" s="13"/>
    </row>
    <row r="936" spans="1:1" ht="15">
      <c r="A936" s="13"/>
    </row>
    <row r="937" spans="1:1" ht="15">
      <c r="A937" s="13"/>
    </row>
    <row r="938" spans="1:1" ht="15">
      <c r="A938" s="13"/>
    </row>
    <row r="939" spans="1:1" ht="15">
      <c r="A939" s="13"/>
    </row>
    <row r="940" spans="1:1" ht="15">
      <c r="A940" s="13"/>
    </row>
    <row r="941" spans="1:1" ht="15">
      <c r="A941" s="13"/>
    </row>
    <row r="942" spans="1:1" ht="15">
      <c r="A942" s="13"/>
    </row>
    <row r="943" spans="1:1" ht="15">
      <c r="A943" s="13"/>
    </row>
    <row r="944" spans="1:1" ht="15">
      <c r="A944" s="13"/>
    </row>
    <row r="945" spans="1:1" ht="15">
      <c r="A945" s="13"/>
    </row>
    <row r="946" spans="1:1" ht="15">
      <c r="A946" s="13"/>
    </row>
    <row r="947" spans="1:1" ht="15">
      <c r="A947" s="13"/>
    </row>
    <row r="948" spans="1:1" ht="15">
      <c r="A948" s="13"/>
    </row>
    <row r="949" spans="1:1" ht="15">
      <c r="A949" s="13"/>
    </row>
    <row r="950" spans="1:1" ht="15">
      <c r="A950" s="13"/>
    </row>
    <row r="951" spans="1:1" ht="15">
      <c r="A951" s="13"/>
    </row>
    <row r="952" spans="1:1" ht="15">
      <c r="A952" s="13"/>
    </row>
    <row r="953" spans="1:1" ht="15">
      <c r="A953" s="13"/>
    </row>
    <row r="954" spans="1:1" ht="15">
      <c r="A954" s="13"/>
    </row>
    <row r="955" spans="1:1" ht="15">
      <c r="A955" s="13"/>
    </row>
    <row r="956" spans="1:1" ht="15">
      <c r="A956" s="13"/>
    </row>
    <row r="957" spans="1:1" ht="15">
      <c r="A957" s="13"/>
    </row>
    <row r="958" spans="1:1" ht="15">
      <c r="A958" s="13"/>
    </row>
    <row r="959" spans="1:1" ht="15">
      <c r="A959" s="13"/>
    </row>
    <row r="960" spans="1:1" ht="15">
      <c r="A960" s="13"/>
    </row>
    <row r="961" spans="1:1" ht="15">
      <c r="A961" s="13"/>
    </row>
    <row r="962" spans="1:1" ht="15">
      <c r="A962" s="13"/>
    </row>
    <row r="963" spans="1:1" ht="15">
      <c r="A963" s="13"/>
    </row>
    <row r="964" spans="1:1" ht="15">
      <c r="A964" s="13"/>
    </row>
    <row r="965" spans="1:1" ht="15">
      <c r="A965" s="13"/>
    </row>
    <row r="966" spans="1:1" ht="15">
      <c r="A966" s="13"/>
    </row>
    <row r="967" spans="1:1" ht="15">
      <c r="A967" s="13"/>
    </row>
    <row r="968" spans="1:1" ht="15">
      <c r="A968" s="13"/>
    </row>
    <row r="969" spans="1:1" ht="15">
      <c r="A969" s="13"/>
    </row>
    <row r="970" spans="1:1" ht="15">
      <c r="A970" s="13"/>
    </row>
    <row r="971" spans="1:1" ht="15">
      <c r="A971" s="13"/>
    </row>
    <row r="972" spans="1:1" ht="15">
      <c r="A972" s="13"/>
    </row>
    <row r="973" spans="1:1" ht="15">
      <c r="A973" s="13"/>
    </row>
    <row r="974" spans="1:1" ht="15">
      <c r="A974" s="13"/>
    </row>
    <row r="975" spans="1:1" ht="15">
      <c r="A975" s="13"/>
    </row>
    <row r="976" spans="1:1" ht="15">
      <c r="A976" s="13"/>
    </row>
    <row r="977" spans="1:1" ht="15">
      <c r="A977" s="13"/>
    </row>
    <row r="978" spans="1:1" ht="15">
      <c r="A978" s="13"/>
    </row>
    <row r="979" spans="1:1" ht="15">
      <c r="A979" s="13"/>
    </row>
    <row r="980" spans="1:1" ht="15">
      <c r="A980" s="13"/>
    </row>
    <row r="981" spans="1:1" ht="15">
      <c r="A981" s="13"/>
    </row>
    <row r="982" spans="1:1" ht="15">
      <c r="A982" s="13"/>
    </row>
    <row r="983" spans="1:1" ht="15">
      <c r="A983" s="13"/>
    </row>
    <row r="984" spans="1:1" ht="15">
      <c r="A984" s="13"/>
    </row>
    <row r="985" spans="1:1" ht="15">
      <c r="A985" s="13"/>
    </row>
    <row r="986" spans="1:1" ht="15">
      <c r="A986" s="13"/>
    </row>
    <row r="987" spans="1:1" ht="15">
      <c r="A987" s="13"/>
    </row>
    <row r="988" spans="1:1" ht="15">
      <c r="A988" s="13"/>
    </row>
    <row r="989" spans="1:1" ht="15">
      <c r="A989" s="13"/>
    </row>
    <row r="990" spans="1:1" ht="15">
      <c r="A990" s="13"/>
    </row>
    <row r="991" spans="1:1" ht="15">
      <c r="A991" s="13"/>
    </row>
    <row r="992" spans="1:1" ht="15">
      <c r="A992" s="13"/>
    </row>
    <row r="993" spans="1:1" ht="15">
      <c r="A993" s="13"/>
    </row>
    <row r="994" spans="1:1" ht="15">
      <c r="A994" s="13"/>
    </row>
    <row r="995" spans="1:1" ht="15">
      <c r="A995" s="13"/>
    </row>
    <row r="996" spans="1:1" ht="15">
      <c r="A996" s="13"/>
    </row>
    <row r="997" spans="1:1" ht="15">
      <c r="A997" s="13"/>
    </row>
    <row r="998" spans="1:1" ht="15">
      <c r="A998" s="13"/>
    </row>
    <row r="999" spans="1:1" ht="15">
      <c r="A999" s="13"/>
    </row>
    <row r="1000" spans="1:1" ht="15">
      <c r="A1000" s="13"/>
    </row>
    <row r="1001" spans="1:1" ht="15">
      <c r="A1001" s="13"/>
    </row>
    <row r="1002" spans="1:1" ht="15">
      <c r="A1002" s="13"/>
    </row>
    <row r="1003" spans="1:1" ht="15">
      <c r="A1003" s="13"/>
    </row>
    <row r="1004" spans="1:1" ht="15">
      <c r="A1004" s="13"/>
    </row>
    <row r="1005" spans="1:1" ht="15">
      <c r="A1005" s="13"/>
    </row>
    <row r="1006" spans="1:1" ht="15">
      <c r="A1006" s="13"/>
    </row>
    <row r="1007" spans="1:1" ht="15">
      <c r="A1007" s="13"/>
    </row>
    <row r="1008" spans="1:1" ht="15">
      <c r="A1008" s="13"/>
    </row>
    <row r="1009" spans="1:1" ht="15">
      <c r="A1009" s="13"/>
    </row>
    <row r="1010" spans="1:1" ht="15">
      <c r="A1010" s="13"/>
    </row>
    <row r="1011" spans="1:1" ht="15">
      <c r="A1011" s="13"/>
    </row>
    <row r="1012" spans="1:1" ht="15">
      <c r="A1012" s="13"/>
    </row>
    <row r="1013" spans="1:1" ht="15">
      <c r="A1013" s="13"/>
    </row>
    <row r="1014" spans="1:1" ht="15">
      <c r="A1014" s="13"/>
    </row>
    <row r="1015" spans="1:1" ht="15">
      <c r="A1015" s="13"/>
    </row>
    <row r="1016" spans="1:1" ht="15">
      <c r="A1016" s="13"/>
    </row>
    <row r="1017" spans="1:1" ht="15">
      <c r="A1017" s="13"/>
    </row>
    <row r="1018" spans="1:1" ht="15">
      <c r="A1018" s="13"/>
    </row>
    <row r="1019" spans="1:1" ht="15">
      <c r="A1019" s="13"/>
    </row>
    <row r="1020" spans="1:1" ht="15">
      <c r="A1020" s="13"/>
    </row>
    <row r="1021" spans="1:1" ht="15">
      <c r="A1021" s="13"/>
    </row>
    <row r="1022" spans="1:1" ht="15">
      <c r="A1022" s="13"/>
    </row>
    <row r="1023" spans="1:1" ht="15">
      <c r="A1023" s="13"/>
    </row>
    <row r="1024" spans="1:1" ht="15">
      <c r="A1024" s="13"/>
    </row>
    <row r="1025" spans="1:1" ht="15">
      <c r="A1025" s="13"/>
    </row>
    <row r="1026" spans="1:1" ht="15">
      <c r="A1026" s="13"/>
    </row>
    <row r="1027" spans="1:1" ht="15">
      <c r="A1027" s="13"/>
    </row>
    <row r="1028" spans="1:1" ht="15">
      <c r="A1028" s="13"/>
    </row>
    <row r="1029" spans="1:1" ht="15">
      <c r="A1029" s="13"/>
    </row>
    <row r="1030" spans="1:1" ht="15">
      <c r="A1030" s="13"/>
    </row>
    <row r="1031" spans="1:1" ht="15">
      <c r="A1031" s="13"/>
    </row>
    <row r="1032" spans="1:1" ht="15">
      <c r="A1032" s="13"/>
    </row>
    <row r="1033" spans="1:1" ht="15">
      <c r="A1033" s="13"/>
    </row>
    <row r="1034" spans="1:1" ht="15">
      <c r="A1034" s="13"/>
    </row>
    <row r="1035" spans="1:1" ht="15">
      <c r="A1035" s="13"/>
    </row>
    <row r="1036" spans="1:1" ht="15">
      <c r="A1036" s="13"/>
    </row>
    <row r="1037" spans="1:1" ht="15">
      <c r="A1037" s="13"/>
    </row>
    <row r="1038" spans="1:1" ht="15">
      <c r="A1038" s="13"/>
    </row>
    <row r="1039" spans="1:1" ht="15">
      <c r="A1039" s="13"/>
    </row>
    <row r="1040" spans="1:1" ht="15">
      <c r="A1040" s="13"/>
    </row>
    <row r="1041" spans="1:1" ht="15">
      <c r="A1041" s="13"/>
    </row>
    <row r="1042" spans="1:1" ht="15">
      <c r="A1042" s="13"/>
    </row>
    <row r="1043" spans="1:1" ht="15">
      <c r="A1043" s="13"/>
    </row>
    <row r="1044" spans="1:1" ht="15">
      <c r="A1044" s="13"/>
    </row>
    <row r="1045" spans="1:1" ht="15">
      <c r="A1045" s="13"/>
    </row>
    <row r="1046" spans="1:1" ht="15">
      <c r="A1046" s="13"/>
    </row>
    <row r="1047" spans="1:1" ht="15">
      <c r="A1047" s="13"/>
    </row>
    <row r="1048" spans="1:1" ht="15">
      <c r="A1048" s="13"/>
    </row>
    <row r="1049" spans="1:1" ht="15">
      <c r="A1049" s="13"/>
    </row>
    <row r="1050" spans="1:1" ht="15">
      <c r="A1050" s="13"/>
    </row>
    <row r="1051" spans="1:1" ht="15">
      <c r="A1051" s="13"/>
    </row>
    <row r="1052" spans="1:1" ht="15">
      <c r="A1052" s="13"/>
    </row>
    <row r="1053" spans="1:1" ht="15">
      <c r="A1053" s="13"/>
    </row>
    <row r="1054" spans="1:1" ht="15">
      <c r="A1054" s="13"/>
    </row>
    <row r="1055" spans="1:1" ht="15">
      <c r="A1055" s="13"/>
    </row>
    <row r="1056" spans="1:1" ht="15">
      <c r="A1056" s="13"/>
    </row>
    <row r="1057" spans="1:1" ht="15">
      <c r="A1057" s="13"/>
    </row>
    <row r="1058" spans="1:1" ht="15">
      <c r="A1058" s="13"/>
    </row>
    <row r="1059" spans="1:1" ht="15">
      <c r="A1059" s="13"/>
    </row>
    <row r="1060" spans="1:1" ht="15">
      <c r="A1060" s="13"/>
    </row>
    <row r="1061" spans="1:1" ht="15">
      <c r="A1061" s="13"/>
    </row>
    <row r="1062" spans="1:1" ht="15">
      <c r="A1062" s="13"/>
    </row>
    <row r="1063" spans="1:1" ht="15">
      <c r="A1063" s="13"/>
    </row>
    <row r="1064" spans="1:1" ht="15">
      <c r="A1064" s="13"/>
    </row>
    <row r="1065" spans="1:1" ht="15">
      <c r="A1065" s="13"/>
    </row>
    <row r="1066" spans="1:1" ht="15">
      <c r="A1066" s="13"/>
    </row>
    <row r="1067" spans="1:1" ht="15">
      <c r="A1067" s="13"/>
    </row>
    <row r="1068" spans="1:1" ht="15">
      <c r="A1068" s="13"/>
    </row>
    <row r="1069" spans="1:1" ht="15">
      <c r="A1069" s="13"/>
    </row>
    <row r="1070" spans="1:1" ht="15">
      <c r="A1070" s="13"/>
    </row>
    <row r="1071" spans="1:1" ht="15">
      <c r="A1071" s="13"/>
    </row>
    <row r="1072" spans="1:1" ht="15">
      <c r="A1072" s="13"/>
    </row>
    <row r="1073" spans="1:1" ht="15">
      <c r="A1073" s="13"/>
    </row>
    <row r="1074" spans="1:1" ht="15">
      <c r="A1074" s="13"/>
    </row>
    <row r="1075" spans="1:1" ht="15">
      <c r="A1075" s="13"/>
    </row>
    <row r="1076" spans="1:1" ht="15">
      <c r="A1076" s="13"/>
    </row>
    <row r="1077" spans="1:1" ht="15">
      <c r="A1077" s="13"/>
    </row>
    <row r="1078" spans="1:1" ht="15">
      <c r="A1078" s="13"/>
    </row>
    <row r="1079" spans="1:1" ht="15">
      <c r="A1079" s="13"/>
    </row>
    <row r="1080" spans="1:1" ht="15">
      <c r="A1080" s="13"/>
    </row>
    <row r="1081" spans="1:1" ht="15">
      <c r="A1081" s="13"/>
    </row>
    <row r="1082" spans="1:1" ht="15">
      <c r="A1082" s="13"/>
    </row>
    <row r="1083" spans="1:1" ht="15">
      <c r="A1083" s="13"/>
    </row>
    <row r="1084" spans="1:1" ht="15">
      <c r="A1084" s="13"/>
    </row>
    <row r="1085" spans="1:1" ht="15">
      <c r="A1085" s="13"/>
    </row>
    <row r="1086" spans="1:1" ht="15">
      <c r="A1086" s="13"/>
    </row>
    <row r="1087" spans="1:1" ht="15">
      <c r="A1087" s="13"/>
    </row>
    <row r="1088" spans="1:1" ht="15">
      <c r="A1088" s="13"/>
    </row>
    <row r="1089" spans="1:1" ht="15">
      <c r="A1089" s="13"/>
    </row>
    <row r="1090" spans="1:1" ht="15">
      <c r="A1090" s="13"/>
    </row>
    <row r="1091" spans="1:1" ht="15">
      <c r="A1091" s="13"/>
    </row>
    <row r="1092" spans="1:1" ht="15">
      <c r="A1092" s="13"/>
    </row>
    <row r="1093" spans="1:1" ht="15">
      <c r="A1093" s="13"/>
    </row>
    <row r="1094" spans="1:1" ht="15">
      <c r="A1094" s="13"/>
    </row>
    <row r="1095" spans="1:1" ht="15">
      <c r="A1095" s="13"/>
    </row>
    <row r="1096" spans="1:1" ht="15">
      <c r="A1096" s="13"/>
    </row>
    <row r="1097" spans="1:1" ht="15">
      <c r="A1097" s="13"/>
    </row>
    <row r="1098" spans="1:1" ht="15">
      <c r="A1098" s="13"/>
    </row>
    <row r="1099" spans="1:1" ht="15">
      <c r="A1099" s="13"/>
    </row>
    <row r="1100" spans="1:1" ht="15">
      <c r="A1100" s="13"/>
    </row>
    <row r="1101" spans="1:1" ht="15">
      <c r="A1101" s="13"/>
    </row>
    <row r="1102" spans="1:1" ht="15">
      <c r="A1102" s="13"/>
    </row>
    <row r="1103" spans="1:1" ht="15">
      <c r="A1103" s="13"/>
    </row>
    <row r="1104" spans="1:1" ht="15">
      <c r="A1104" s="13"/>
    </row>
    <row r="1105" spans="1:1" ht="15">
      <c r="A1105" s="13"/>
    </row>
    <row r="1106" spans="1:1" ht="15">
      <c r="A1106" s="13"/>
    </row>
    <row r="1107" spans="1:1" ht="15">
      <c r="A1107" s="13"/>
    </row>
    <row r="1108" spans="1:1" ht="15">
      <c r="A1108" s="13"/>
    </row>
    <row r="1109" spans="1:1" ht="15">
      <c r="A1109" s="13"/>
    </row>
    <row r="1110" spans="1:1" ht="15">
      <c r="A1110" s="13"/>
    </row>
    <row r="1111" spans="1:1" ht="15">
      <c r="A1111" s="13"/>
    </row>
    <row r="1112" spans="1:1" ht="15">
      <c r="A1112" s="13"/>
    </row>
    <row r="1113" spans="1:1" ht="15">
      <c r="A1113" s="13"/>
    </row>
    <row r="1114" spans="1:1" ht="15">
      <c r="A1114" s="13"/>
    </row>
    <row r="1115" spans="1:1" ht="15">
      <c r="A1115" s="13"/>
    </row>
    <row r="1116" spans="1:1" ht="15">
      <c r="A1116" s="13"/>
    </row>
    <row r="1117" spans="1:1" ht="15">
      <c r="A1117" s="13"/>
    </row>
    <row r="1118" spans="1:1" ht="15">
      <c r="A1118" s="13"/>
    </row>
    <row r="1119" spans="1:1" ht="15">
      <c r="A1119" s="13"/>
    </row>
    <row r="1120" spans="1:1" ht="15">
      <c r="A1120" s="13"/>
    </row>
    <row r="1121" spans="1:1" ht="15">
      <c r="A1121" s="13"/>
    </row>
    <row r="1122" spans="1:1" ht="15">
      <c r="A1122" s="13"/>
    </row>
    <row r="1123" spans="1:1" ht="15">
      <c r="A1123" s="13"/>
    </row>
    <row r="1124" spans="1:1" ht="15">
      <c r="A1124" s="13"/>
    </row>
    <row r="1125" spans="1:1" ht="15">
      <c r="A1125" s="13"/>
    </row>
    <row r="1126" spans="1:1" ht="15">
      <c r="A1126" s="13"/>
    </row>
    <row r="1127" spans="1:1" ht="15">
      <c r="A1127" s="13"/>
    </row>
    <row r="1128" spans="1:1" ht="15">
      <c r="A1128" s="13"/>
    </row>
    <row r="1129" spans="1:1" ht="15">
      <c r="A1129" s="13"/>
    </row>
    <row r="1130" spans="1:1" ht="15">
      <c r="A1130" s="13"/>
    </row>
    <row r="1131" spans="1:1" ht="15">
      <c r="A1131" s="13"/>
    </row>
    <row r="1132" spans="1:1" ht="15">
      <c r="A1132" s="13"/>
    </row>
    <row r="1133" spans="1:1" ht="15">
      <c r="A1133" s="13"/>
    </row>
    <row r="1134" spans="1:1" ht="15">
      <c r="A1134" s="13"/>
    </row>
    <row r="1135" spans="1:1" ht="15">
      <c r="A1135" s="13"/>
    </row>
    <row r="1136" spans="1:1" ht="15">
      <c r="A1136" s="13"/>
    </row>
    <row r="1137" spans="1:1" ht="15">
      <c r="A1137" s="13"/>
    </row>
    <row r="1138" spans="1:1" ht="15">
      <c r="A1138" s="13"/>
    </row>
    <row r="1139" spans="1:1" ht="15">
      <c r="A1139" s="13"/>
    </row>
    <row r="1140" spans="1:1" ht="15">
      <c r="A1140" s="13"/>
    </row>
    <row r="1141" spans="1:1" ht="15">
      <c r="A1141" s="13"/>
    </row>
    <row r="1142" spans="1:1" ht="15">
      <c r="A1142" s="13"/>
    </row>
    <row r="1143" spans="1:1" ht="15">
      <c r="A1143" s="13"/>
    </row>
    <row r="1144" spans="1:1" ht="15">
      <c r="A1144" s="13"/>
    </row>
    <row r="1145" spans="1:1" ht="15">
      <c r="A1145" s="13"/>
    </row>
    <row r="1146" spans="1:1" ht="15">
      <c r="A1146" s="13"/>
    </row>
    <row r="1147" spans="1:1" ht="15">
      <c r="A1147" s="13"/>
    </row>
    <row r="1148" spans="1:1" ht="15">
      <c r="A1148" s="13"/>
    </row>
    <row r="1149" spans="1:1" ht="15">
      <c r="A1149" s="13"/>
    </row>
    <row r="1150" spans="1:1" ht="15">
      <c r="A1150" s="13"/>
    </row>
    <row r="1151" spans="1:1" ht="15">
      <c r="A1151" s="13"/>
    </row>
    <row r="1152" spans="1:1" ht="15">
      <c r="A1152" s="13"/>
    </row>
    <row r="1153" spans="1:1" ht="15">
      <c r="A1153" s="13"/>
    </row>
    <row r="1154" spans="1:1" ht="15">
      <c r="A1154" s="13"/>
    </row>
    <row r="1155" spans="1:1" ht="15">
      <c r="A1155" s="13"/>
    </row>
    <row r="1156" spans="1:1" ht="15">
      <c r="A1156" s="13"/>
    </row>
    <row r="1157" spans="1:1" ht="15">
      <c r="A1157" s="13"/>
    </row>
    <row r="1158" spans="1:1" ht="15">
      <c r="A1158" s="13"/>
    </row>
    <row r="1159" spans="1:1" ht="15">
      <c r="A1159" s="13"/>
    </row>
    <row r="1160" spans="1:1" ht="15">
      <c r="A1160" s="13"/>
    </row>
    <row r="1161" spans="1:1" ht="15">
      <c r="A1161" s="13"/>
    </row>
    <row r="1162" spans="1:1" ht="15">
      <c r="A1162" s="13"/>
    </row>
    <row r="1163" spans="1:1" ht="15">
      <c r="A1163" s="13"/>
    </row>
    <row r="1164" spans="1:1" ht="15">
      <c r="A1164" s="13"/>
    </row>
    <row r="1165" spans="1:1" ht="15">
      <c r="A1165" s="13"/>
    </row>
    <row r="1166" spans="1:1" ht="15">
      <c r="A1166" s="13"/>
    </row>
    <row r="1167" spans="1:1" ht="15">
      <c r="A1167" s="13"/>
    </row>
    <row r="1168" spans="1:1" ht="15">
      <c r="A1168" s="13"/>
    </row>
    <row r="1169" spans="1:1" ht="15">
      <c r="A1169" s="13"/>
    </row>
    <row r="1170" spans="1:1" ht="15">
      <c r="A1170" s="13"/>
    </row>
    <row r="1171" spans="1:1" ht="15">
      <c r="A1171" s="13"/>
    </row>
    <row r="1172" spans="1:1" ht="15">
      <c r="A1172" s="13"/>
    </row>
    <row r="1173" spans="1:1" ht="15">
      <c r="A1173" s="13"/>
    </row>
    <row r="1174" spans="1:1" ht="15">
      <c r="A1174" s="13"/>
    </row>
    <row r="1175" spans="1:1" ht="15">
      <c r="A1175" s="13"/>
    </row>
    <row r="1176" spans="1:1" ht="15">
      <c r="A1176" s="13"/>
    </row>
    <row r="1177" spans="1:1" ht="15">
      <c r="A1177" s="13"/>
    </row>
    <row r="1178" spans="1:1" ht="15">
      <c r="A1178" s="13"/>
    </row>
    <row r="1179" spans="1:1" ht="15">
      <c r="A1179" s="13"/>
    </row>
    <row r="1180" spans="1:1" ht="15">
      <c r="A1180" s="13"/>
    </row>
    <row r="1181" spans="1:1" ht="15">
      <c r="A1181" s="13"/>
    </row>
    <row r="1182" spans="1:1" ht="15">
      <c r="A1182" s="13"/>
    </row>
    <row r="1183" spans="1:1" ht="15">
      <c r="A1183" s="13"/>
    </row>
    <row r="1184" spans="1:1" ht="15">
      <c r="A1184" s="13"/>
    </row>
    <row r="1185" spans="1:1" ht="15">
      <c r="A1185" s="13"/>
    </row>
    <row r="1186" spans="1:1" ht="15">
      <c r="A1186" s="13"/>
    </row>
    <row r="1187" spans="1:1" ht="15">
      <c r="A1187" s="13"/>
    </row>
    <row r="1188" spans="1:1" ht="15">
      <c r="A1188" s="13"/>
    </row>
    <row r="1189" spans="1:1" ht="15">
      <c r="A1189" s="13"/>
    </row>
    <row r="1190" spans="1:1" ht="15">
      <c r="A1190" s="13"/>
    </row>
    <row r="1191" spans="1:1" ht="15">
      <c r="A1191" s="13"/>
    </row>
    <row r="1192" spans="1:1" ht="15">
      <c r="A1192" s="13"/>
    </row>
    <row r="1193" spans="1:1" ht="15">
      <c r="A1193" s="13"/>
    </row>
    <row r="1194" spans="1:1" ht="15">
      <c r="A1194" s="13"/>
    </row>
    <row r="1195" spans="1:1" ht="15">
      <c r="A1195" s="13"/>
    </row>
    <row r="1196" spans="1:1" ht="15">
      <c r="A1196" s="13"/>
    </row>
    <row r="1197" spans="1:1" ht="15">
      <c r="A1197" s="13"/>
    </row>
    <row r="1198" spans="1:1" ht="15">
      <c r="A1198" s="13"/>
    </row>
    <row r="1199" spans="1:1" ht="15">
      <c r="A1199" s="13"/>
    </row>
    <row r="1200" spans="1:1" ht="15">
      <c r="A1200" s="13"/>
    </row>
    <row r="1201" spans="1:1" ht="15">
      <c r="A1201" s="13"/>
    </row>
    <row r="1202" spans="1:1" ht="15">
      <c r="A1202" s="13"/>
    </row>
    <row r="1203" spans="1:1" ht="15">
      <c r="A1203" s="13"/>
    </row>
    <row r="1204" spans="1:1" ht="15">
      <c r="A1204" s="13"/>
    </row>
    <row r="1205" spans="1:1" ht="15">
      <c r="A1205" s="13"/>
    </row>
    <row r="1206" spans="1:1" ht="15">
      <c r="A1206" s="13"/>
    </row>
    <row r="1207" spans="1:1" ht="15">
      <c r="A1207" s="13"/>
    </row>
    <row r="1208" spans="1:1" ht="15">
      <c r="A1208" s="13"/>
    </row>
    <row r="1209" spans="1:1" ht="15">
      <c r="A1209" s="13"/>
    </row>
    <row r="1210" spans="1:1" ht="15">
      <c r="A1210" s="13"/>
    </row>
    <row r="1211" spans="1:1" ht="15">
      <c r="A1211" s="13"/>
    </row>
    <row r="1212" spans="1:1" ht="15">
      <c r="A1212" s="13"/>
    </row>
    <row r="1213" spans="1:1" ht="15">
      <c r="A1213" s="13"/>
    </row>
    <row r="1214" spans="1:1" ht="15">
      <c r="A1214" s="13"/>
    </row>
    <row r="1215" spans="1:1" ht="15">
      <c r="A1215" s="13"/>
    </row>
    <row r="1216" spans="1:1" ht="15">
      <c r="A1216" s="13"/>
    </row>
    <row r="1217" spans="1:1" ht="15">
      <c r="A1217" s="13"/>
    </row>
    <row r="1218" spans="1:1" ht="15">
      <c r="A1218" s="13"/>
    </row>
    <row r="1219" spans="1:1" ht="15">
      <c r="A1219" s="13"/>
    </row>
    <row r="1220" spans="1:1" ht="15">
      <c r="A1220" s="13"/>
    </row>
    <row r="1221" spans="1:1" ht="15">
      <c r="A1221" s="13"/>
    </row>
    <row r="1222" spans="1:1" ht="15">
      <c r="A1222" s="13"/>
    </row>
    <row r="1223" spans="1:1" ht="15">
      <c r="A1223" s="13"/>
    </row>
    <row r="1224" spans="1:1" ht="15">
      <c r="A1224" s="13"/>
    </row>
    <row r="1225" spans="1:1" ht="15">
      <c r="A1225" s="13"/>
    </row>
    <row r="1226" spans="1:1" ht="15">
      <c r="A1226" s="13"/>
    </row>
    <row r="1227" spans="1:1" ht="15">
      <c r="A1227" s="13"/>
    </row>
    <row r="1228" spans="1:1" ht="15">
      <c r="A1228" s="13"/>
    </row>
    <row r="1229" spans="1:1" ht="15">
      <c r="A1229" s="13"/>
    </row>
    <row r="1230" spans="1:1" ht="15">
      <c r="A1230" s="13"/>
    </row>
    <row r="1231" spans="1:1" ht="15">
      <c r="A1231" s="13"/>
    </row>
    <row r="1232" spans="1:1" ht="15">
      <c r="A1232" s="13"/>
    </row>
    <row r="1233" spans="1:1" ht="15">
      <c r="A1233" s="13"/>
    </row>
    <row r="1234" spans="1:1" ht="15">
      <c r="A1234" s="13"/>
    </row>
    <row r="1235" spans="1:1" ht="15">
      <c r="A1235" s="13"/>
    </row>
    <row r="1236" spans="1:1" ht="15">
      <c r="A1236" s="13"/>
    </row>
    <row r="1237" spans="1:1" ht="15">
      <c r="A1237" s="13"/>
    </row>
    <row r="1238" spans="1:1" ht="15">
      <c r="A1238" s="13"/>
    </row>
    <row r="1239" spans="1:1" ht="15">
      <c r="A1239" s="13"/>
    </row>
    <row r="1240" spans="1:1" ht="15">
      <c r="A1240" s="13"/>
    </row>
    <row r="1241" spans="1:1" ht="15">
      <c r="A1241" s="13"/>
    </row>
    <row r="1242" spans="1:1" ht="15">
      <c r="A1242" s="13"/>
    </row>
    <row r="1243" spans="1:1" ht="15">
      <c r="A1243" s="13"/>
    </row>
    <row r="1244" spans="1:1" ht="15">
      <c r="A1244" s="13"/>
    </row>
    <row r="1245" spans="1:1" ht="15">
      <c r="A1245" s="13"/>
    </row>
    <row r="1246" spans="1:1" ht="15">
      <c r="A1246" s="13"/>
    </row>
    <row r="1247" spans="1:1" ht="15">
      <c r="A1247" s="13"/>
    </row>
    <row r="1248" spans="1:1" ht="15">
      <c r="A1248" s="13"/>
    </row>
    <row r="1249" spans="1:1" ht="15">
      <c r="A1249" s="13"/>
    </row>
    <row r="1250" spans="1:1" ht="15">
      <c r="A1250" s="13"/>
    </row>
    <row r="1251" spans="1:1" ht="15">
      <c r="A1251" s="13"/>
    </row>
    <row r="1252" spans="1:1" ht="15">
      <c r="A1252" s="13"/>
    </row>
    <row r="1253" spans="1:1" ht="15">
      <c r="A1253" s="13"/>
    </row>
    <row r="1254" spans="1:1" ht="15">
      <c r="A1254" s="13"/>
    </row>
    <row r="1255" spans="1:1" ht="15">
      <c r="A1255" s="13"/>
    </row>
    <row r="1256" spans="1:1" ht="15">
      <c r="A1256" s="13"/>
    </row>
    <row r="1257" spans="1:1" ht="15">
      <c r="A1257" s="13"/>
    </row>
    <row r="1258" spans="1:1" ht="15">
      <c r="A1258" s="13"/>
    </row>
    <row r="1259" spans="1:1" ht="15">
      <c r="A1259" s="13"/>
    </row>
    <row r="1260" spans="1:1" ht="15">
      <c r="A1260" s="13"/>
    </row>
    <row r="1261" spans="1:1" ht="15">
      <c r="A1261" s="13"/>
    </row>
    <row r="1262" spans="1:1" ht="15">
      <c r="A1262" s="13"/>
    </row>
    <row r="1263" spans="1:1" ht="15">
      <c r="A1263" s="13"/>
    </row>
    <row r="1264" spans="1:1" ht="15">
      <c r="A1264" s="13"/>
    </row>
    <row r="1265" spans="1:1" ht="15">
      <c r="A1265" s="13"/>
    </row>
    <row r="1266" spans="1:1" ht="15">
      <c r="A1266" s="13"/>
    </row>
    <row r="1267" spans="1:1" ht="15">
      <c r="A1267" s="13"/>
    </row>
    <row r="1268" spans="1:1" ht="15">
      <c r="A1268" s="13"/>
    </row>
    <row r="1269" spans="1:1" ht="15">
      <c r="A1269" s="13"/>
    </row>
    <row r="1270" spans="1:1" ht="15">
      <c r="A1270" s="13"/>
    </row>
    <row r="1271" spans="1:1" ht="15">
      <c r="A1271" s="13"/>
    </row>
    <row r="1272" spans="1:1" ht="15">
      <c r="A1272" s="13"/>
    </row>
    <row r="1273" spans="1:1" ht="15">
      <c r="A1273" s="13"/>
    </row>
    <row r="1274" spans="1:1" ht="15">
      <c r="A1274" s="13"/>
    </row>
    <row r="1275" spans="1:1" ht="15">
      <c r="A1275" s="13"/>
    </row>
    <row r="1276" spans="1:1" ht="15">
      <c r="A1276" s="13"/>
    </row>
    <row r="1277" spans="1:1" ht="15">
      <c r="A1277" s="13"/>
    </row>
    <row r="1278" spans="1:1" ht="15">
      <c r="A1278" s="13"/>
    </row>
    <row r="1279" spans="1:1" ht="15">
      <c r="A1279" s="13"/>
    </row>
    <row r="1280" spans="1:1" ht="15">
      <c r="A1280" s="13"/>
    </row>
    <row r="1281" spans="1:1" ht="15">
      <c r="A1281" s="13"/>
    </row>
    <row r="1282" spans="1:1" ht="15">
      <c r="A1282" s="13"/>
    </row>
    <row r="1283" spans="1:1" ht="15">
      <c r="A1283" s="13"/>
    </row>
    <row r="1284" spans="1:1" ht="15">
      <c r="A1284" s="13"/>
    </row>
    <row r="1285" spans="1:1" ht="15">
      <c r="A1285" s="13"/>
    </row>
    <row r="1286" spans="1:1" ht="15">
      <c r="A1286" s="13"/>
    </row>
    <row r="1287" spans="1:1" ht="15">
      <c r="A1287" s="13"/>
    </row>
    <row r="1288" spans="1:1" ht="15">
      <c r="A1288" s="13"/>
    </row>
    <row r="1289" spans="1:1" ht="15">
      <c r="A1289" s="13"/>
    </row>
    <row r="1290" spans="1:1" ht="15">
      <c r="A1290" s="13"/>
    </row>
    <row r="1291" spans="1:1" ht="15">
      <c r="A1291" s="13"/>
    </row>
    <row r="1292" spans="1:1" ht="15">
      <c r="A1292" s="13"/>
    </row>
    <row r="1293" spans="1:1" ht="15">
      <c r="A1293" s="13"/>
    </row>
    <row r="1294" spans="1:1" ht="15">
      <c r="A1294" s="13"/>
    </row>
    <row r="1295" spans="1:1" ht="15">
      <c r="A1295" s="13"/>
    </row>
    <row r="1296" spans="1:1" ht="15">
      <c r="A1296" s="13"/>
    </row>
    <row r="1297" spans="1:1" ht="15">
      <c r="A1297" s="13"/>
    </row>
    <row r="1298" spans="1:1" ht="15">
      <c r="A1298" s="13"/>
    </row>
    <row r="1299" spans="1:1" ht="15">
      <c r="A1299" s="13"/>
    </row>
    <row r="1300" spans="1:1" ht="15">
      <c r="A1300" s="13"/>
    </row>
    <row r="1301" spans="1:1" ht="15">
      <c r="A1301" s="13"/>
    </row>
    <row r="1302" spans="1:1" ht="15">
      <c r="A1302" s="13"/>
    </row>
    <row r="1303" spans="1:1" ht="15">
      <c r="A1303" s="13"/>
    </row>
    <row r="1304" spans="1:1" ht="15">
      <c r="A1304" s="13"/>
    </row>
    <row r="1305" spans="1:1" ht="15">
      <c r="A1305" s="13"/>
    </row>
    <row r="1306" spans="1:1" ht="15">
      <c r="A1306" s="13"/>
    </row>
    <row r="1307" spans="1:1" ht="15">
      <c r="A1307" s="13"/>
    </row>
    <row r="1308" spans="1:1" ht="15">
      <c r="A1308" s="13"/>
    </row>
    <row r="1309" spans="1:1" ht="15">
      <c r="A1309" s="13"/>
    </row>
    <row r="1310" spans="1:1" ht="15">
      <c r="A1310" s="13"/>
    </row>
    <row r="1311" spans="1:1" ht="15">
      <c r="A1311" s="13"/>
    </row>
    <row r="1312" spans="1:1" ht="15">
      <c r="A1312" s="13"/>
    </row>
    <row r="1313" spans="1:1" ht="15">
      <c r="A1313" s="13"/>
    </row>
    <row r="1314" spans="1:1" ht="15">
      <c r="A1314" s="13"/>
    </row>
    <row r="1315" spans="1:1" ht="15">
      <c r="A1315" s="13"/>
    </row>
    <row r="1316" spans="1:1" ht="15">
      <c r="A1316" s="13"/>
    </row>
    <row r="1317" spans="1:1" ht="15">
      <c r="A1317" s="13"/>
    </row>
    <row r="1318" spans="1:1" ht="15">
      <c r="A1318" s="13"/>
    </row>
    <row r="1319" spans="1:1" ht="15">
      <c r="A1319" s="13"/>
    </row>
    <row r="1320" spans="1:1" ht="15">
      <c r="A1320" s="13"/>
    </row>
    <row r="1321" spans="1:1" ht="15">
      <c r="A1321" s="13"/>
    </row>
    <row r="1322" spans="1:1" ht="15">
      <c r="A1322" s="13"/>
    </row>
    <row r="1323" spans="1:1" ht="15">
      <c r="A1323" s="13"/>
    </row>
    <row r="1324" spans="1:1" ht="15">
      <c r="A1324" s="13"/>
    </row>
    <row r="1325" spans="1:1" ht="15">
      <c r="A1325" s="13"/>
    </row>
    <row r="1326" spans="1:1" ht="15">
      <c r="A1326" s="13"/>
    </row>
    <row r="1327" spans="1:1" ht="15">
      <c r="A1327" s="13"/>
    </row>
    <row r="1328" spans="1:1" ht="15">
      <c r="A1328" s="13"/>
    </row>
    <row r="1329" spans="1:1" ht="15">
      <c r="A1329" s="13"/>
    </row>
    <row r="1330" spans="1:1" ht="15">
      <c r="A1330" s="13"/>
    </row>
    <row r="1331" spans="1:1" ht="15">
      <c r="A1331" s="13"/>
    </row>
    <row r="1332" spans="1:1" ht="15">
      <c r="A1332" s="13"/>
    </row>
    <row r="1333" spans="1:1" ht="15">
      <c r="A1333" s="13"/>
    </row>
    <row r="1334" spans="1:1" ht="15">
      <c r="A1334" s="13"/>
    </row>
    <row r="1335" spans="1:1" ht="15">
      <c r="A1335" s="13"/>
    </row>
    <row r="1336" spans="1:1" ht="15">
      <c r="A1336" s="13"/>
    </row>
    <row r="1337" spans="1:1" ht="15">
      <c r="A1337" s="13"/>
    </row>
    <row r="1338" spans="1:1" ht="15">
      <c r="A1338" s="13"/>
    </row>
    <row r="1339" spans="1:1" ht="15">
      <c r="A1339" s="13"/>
    </row>
    <row r="1340" spans="1:1" ht="15">
      <c r="A1340" s="13"/>
    </row>
    <row r="1341" spans="1:1" ht="15">
      <c r="A1341" s="13"/>
    </row>
    <row r="1342" spans="1:1" ht="15">
      <c r="A1342" s="13"/>
    </row>
    <row r="1343" spans="1:1" ht="15">
      <c r="A1343" s="13"/>
    </row>
    <row r="1344" spans="1:1" ht="15">
      <c r="A1344" s="13"/>
    </row>
    <row r="1345" spans="1:1" ht="15">
      <c r="A1345" s="13"/>
    </row>
    <row r="1346" spans="1:1" ht="15">
      <c r="A1346" s="13"/>
    </row>
    <row r="1347" spans="1:1" ht="15">
      <c r="A1347" s="13"/>
    </row>
    <row r="1348" spans="1:1" ht="15">
      <c r="A1348" s="13"/>
    </row>
    <row r="1349" spans="1:1" ht="15">
      <c r="A1349" s="13"/>
    </row>
    <row r="1350" spans="1:1" ht="15">
      <c r="A1350" s="13"/>
    </row>
    <row r="1351" spans="1:1" ht="15">
      <c r="A1351" s="13"/>
    </row>
    <row r="1352" spans="1:1" ht="15">
      <c r="A1352" s="13"/>
    </row>
    <row r="1353" spans="1:1" ht="15">
      <c r="A1353" s="13"/>
    </row>
    <row r="1354" spans="1:1" ht="15">
      <c r="A1354" s="13"/>
    </row>
    <row r="1355" spans="1:1" ht="15">
      <c r="A1355" s="13"/>
    </row>
    <row r="1356" spans="1:1" ht="15">
      <c r="A1356" s="13"/>
    </row>
    <row r="1357" spans="1:1" ht="15">
      <c r="A1357" s="13"/>
    </row>
    <row r="1358" spans="1:1" ht="15">
      <c r="A1358" s="13"/>
    </row>
    <row r="1359" spans="1:1" ht="15">
      <c r="A1359" s="13"/>
    </row>
    <row r="1360" spans="1:1" ht="15">
      <c r="A1360" s="13"/>
    </row>
    <row r="1361" spans="1:1" ht="15">
      <c r="A1361" s="13"/>
    </row>
    <row r="1362" spans="1:1" ht="15">
      <c r="A1362" s="13"/>
    </row>
    <row r="1363" spans="1:1" ht="15">
      <c r="A1363" s="13"/>
    </row>
    <row r="1364" spans="1:1" ht="15">
      <c r="A1364" s="13"/>
    </row>
    <row r="1365" spans="1:1" ht="15">
      <c r="A1365" s="13"/>
    </row>
    <row r="1366" spans="1:1" ht="15">
      <c r="A1366" s="13"/>
    </row>
    <row r="1367" spans="1:1" ht="15">
      <c r="A1367" s="13"/>
    </row>
    <row r="1368" spans="1:1" ht="15">
      <c r="A1368" s="13"/>
    </row>
    <row r="1369" spans="1:1" ht="15">
      <c r="A1369" s="13"/>
    </row>
    <row r="1370" spans="1:1" ht="15">
      <c r="A1370" s="13"/>
    </row>
    <row r="1371" spans="1:1" ht="15">
      <c r="A1371" s="13"/>
    </row>
    <row r="1372" spans="1:1" ht="15">
      <c r="A1372" s="13"/>
    </row>
    <row r="1373" spans="1:1" ht="15">
      <c r="A1373" s="13"/>
    </row>
    <row r="1374" spans="1:1" ht="15">
      <c r="A1374" s="13"/>
    </row>
    <row r="1375" spans="1:1" ht="15">
      <c r="A1375" s="13"/>
    </row>
    <row r="1376" spans="1:1" ht="15">
      <c r="A1376" s="13"/>
    </row>
    <row r="1377" spans="1:1" ht="15">
      <c r="A1377" s="13"/>
    </row>
    <row r="1378" spans="1:1" ht="15">
      <c r="A1378" s="13"/>
    </row>
    <row r="1379" spans="1:1" ht="15">
      <c r="A1379" s="13"/>
    </row>
    <row r="1380" spans="1:1" ht="15">
      <c r="A1380" s="13"/>
    </row>
    <row r="1381" spans="1:1" ht="15">
      <c r="A1381" s="13"/>
    </row>
    <row r="1382" spans="1:1" ht="15">
      <c r="A1382" s="13"/>
    </row>
    <row r="1383" spans="1:1" ht="15">
      <c r="A1383" s="13"/>
    </row>
    <row r="1384" spans="1:1" ht="15">
      <c r="A1384" s="13"/>
    </row>
    <row r="1385" spans="1:1" ht="15">
      <c r="A1385" s="13"/>
    </row>
    <row r="1386" spans="1:1" ht="15">
      <c r="A1386" s="13"/>
    </row>
    <row r="1387" spans="1:1" ht="15">
      <c r="A1387" s="13"/>
    </row>
    <row r="1388" spans="1:1" ht="15">
      <c r="A1388" s="13"/>
    </row>
    <row r="1389" spans="1:1" ht="15">
      <c r="A1389" s="13"/>
    </row>
    <row r="1390" spans="1:1" ht="15">
      <c r="A1390" s="13"/>
    </row>
    <row r="1391" spans="1:1" ht="15">
      <c r="A1391" s="13"/>
    </row>
    <row r="1392" spans="1:1" ht="15">
      <c r="A1392" s="13"/>
    </row>
    <row r="1393" spans="1:1" ht="15">
      <c r="A1393" s="13"/>
    </row>
    <row r="1394" spans="1:1" ht="15">
      <c r="A1394" s="13"/>
    </row>
    <row r="1395" spans="1:1" ht="15">
      <c r="A1395" s="13"/>
    </row>
    <row r="1396" spans="1:1" ht="15">
      <c r="A1396" s="13"/>
    </row>
    <row r="1397" spans="1:1" ht="15">
      <c r="A1397" s="13"/>
    </row>
    <row r="1398" spans="1:1" ht="15">
      <c r="A1398" s="13"/>
    </row>
    <row r="1399" spans="1:1" ht="15">
      <c r="A1399" s="13"/>
    </row>
    <row r="1400" spans="1:1" ht="15">
      <c r="A1400" s="13"/>
    </row>
    <row r="1401" spans="1:1" ht="15">
      <c r="A1401" s="13"/>
    </row>
    <row r="1402" spans="1:1" ht="15">
      <c r="A1402" s="13"/>
    </row>
    <row r="1403" spans="1:1" ht="15">
      <c r="A1403" s="13"/>
    </row>
    <row r="1404" spans="1:1" ht="15">
      <c r="A1404" s="13"/>
    </row>
    <row r="1405" spans="1:1" ht="15">
      <c r="A1405" s="13"/>
    </row>
    <row r="1406" spans="1:1" ht="15">
      <c r="A1406" s="13"/>
    </row>
    <row r="1407" spans="1:1" ht="15">
      <c r="A1407" s="13"/>
    </row>
    <row r="1408" spans="1:1" ht="15">
      <c r="A1408" s="13"/>
    </row>
    <row r="1409" spans="1:1" ht="15">
      <c r="A1409" s="13"/>
    </row>
    <row r="1410" spans="1:1" ht="15">
      <c r="A1410" s="13"/>
    </row>
    <row r="1411" spans="1:1" ht="15">
      <c r="A1411" s="13"/>
    </row>
    <row r="1412" spans="1:1" ht="15">
      <c r="A1412" s="13"/>
    </row>
    <row r="1413" spans="1:1" ht="15">
      <c r="A1413" s="13"/>
    </row>
    <row r="1414" spans="1:1" ht="15">
      <c r="A1414" s="13"/>
    </row>
    <row r="1415" spans="1:1" ht="15">
      <c r="A1415" s="13"/>
    </row>
    <row r="1416" spans="1:1" ht="15">
      <c r="A1416" s="13"/>
    </row>
    <row r="1417" spans="1:1" ht="15">
      <c r="A1417" s="13"/>
    </row>
    <row r="1418" spans="1:1" ht="15">
      <c r="A1418" s="13"/>
    </row>
    <row r="1419" spans="1:1" ht="15">
      <c r="A1419" s="13"/>
    </row>
    <row r="1420" spans="1:1" ht="15">
      <c r="A1420" s="13"/>
    </row>
    <row r="1421" spans="1:1" ht="15">
      <c r="A1421" s="13"/>
    </row>
    <row r="1422" spans="1:1" ht="15">
      <c r="A1422" s="13"/>
    </row>
    <row r="1423" spans="1:1" ht="15">
      <c r="A1423" s="13"/>
    </row>
    <row r="1424" spans="1:1" ht="15">
      <c r="A1424" s="13"/>
    </row>
    <row r="1425" spans="1:1" ht="15">
      <c r="A1425" s="13"/>
    </row>
    <row r="1426" spans="1:1" ht="15">
      <c r="A1426" s="13"/>
    </row>
    <row r="1427" spans="1:1" ht="15">
      <c r="A1427" s="13"/>
    </row>
    <row r="1428" spans="1:1" ht="15">
      <c r="A1428" s="13"/>
    </row>
    <row r="1429" spans="1:1" ht="15">
      <c r="A1429" s="13"/>
    </row>
    <row r="1430" spans="1:1" ht="15">
      <c r="A1430" s="13"/>
    </row>
    <row r="1431" spans="1:1" ht="15">
      <c r="A1431" s="13"/>
    </row>
    <row r="1432" spans="1:1" ht="15">
      <c r="A1432" s="13"/>
    </row>
    <row r="1433" spans="1:1" ht="15">
      <c r="A1433" s="13"/>
    </row>
    <row r="1434" spans="1:1" ht="15">
      <c r="A1434" s="13"/>
    </row>
    <row r="1435" spans="1:1" ht="15">
      <c r="A1435" s="13"/>
    </row>
    <row r="1436" spans="1:1" ht="15">
      <c r="A1436" s="13"/>
    </row>
    <row r="1437" spans="1:1" ht="15">
      <c r="A1437" s="13"/>
    </row>
    <row r="1438" spans="1:1" ht="15">
      <c r="A1438" s="13"/>
    </row>
    <row r="1439" spans="1:1" ht="15">
      <c r="A1439" s="13"/>
    </row>
    <row r="1440" spans="1:1" ht="15">
      <c r="A1440" s="13"/>
    </row>
    <row r="1441" spans="1:1" ht="15">
      <c r="A1441" s="13"/>
    </row>
    <row r="1442" spans="1:1" ht="15">
      <c r="A1442" s="13"/>
    </row>
    <row r="1443" spans="1:1" ht="15">
      <c r="A1443" s="13"/>
    </row>
    <row r="1444" spans="1:1" ht="15">
      <c r="A1444" s="13"/>
    </row>
    <row r="1445" spans="1:1" ht="15">
      <c r="A1445" s="13"/>
    </row>
    <row r="1446" spans="1:1" ht="15">
      <c r="A1446" s="13"/>
    </row>
    <row r="1447" spans="1:1" ht="15">
      <c r="A1447" s="13"/>
    </row>
    <row r="1448" spans="1:1" ht="15">
      <c r="A1448" s="13"/>
    </row>
    <row r="1449" spans="1:1" ht="15">
      <c r="A1449" s="13"/>
    </row>
    <row r="1450" spans="1:1" ht="15">
      <c r="A1450" s="13"/>
    </row>
    <row r="1451" spans="1:1" ht="15">
      <c r="A1451" s="13"/>
    </row>
    <row r="1452" spans="1:1" ht="15">
      <c r="A1452" s="13"/>
    </row>
    <row r="1453" spans="1:1" ht="15">
      <c r="A1453" s="13"/>
    </row>
    <row r="1454" spans="1:1" ht="15">
      <c r="A1454" s="13"/>
    </row>
    <row r="1455" spans="1:1" ht="15">
      <c r="A1455" s="13"/>
    </row>
    <row r="1456" spans="1:1" ht="15">
      <c r="A1456" s="13"/>
    </row>
    <row r="1457" spans="1:1" ht="15">
      <c r="A1457" s="13"/>
    </row>
    <row r="1458" spans="1:1" ht="15">
      <c r="A1458" s="13"/>
    </row>
    <row r="1459" spans="1:1" ht="15">
      <c r="A1459" s="13"/>
    </row>
    <row r="1460" spans="1:1" ht="15">
      <c r="A1460" s="13"/>
    </row>
    <row r="1461" spans="1:1" ht="15">
      <c r="A1461" s="13"/>
    </row>
    <row r="1462" spans="1:1" ht="15">
      <c r="A1462" s="13"/>
    </row>
    <row r="1463" spans="1:1" ht="15">
      <c r="A1463" s="13"/>
    </row>
    <row r="1464" spans="1:1" ht="15">
      <c r="A1464" s="13"/>
    </row>
    <row r="1465" spans="1:1" ht="15">
      <c r="A1465" s="13"/>
    </row>
    <row r="1466" spans="1:1" ht="15">
      <c r="A1466" s="13"/>
    </row>
    <row r="1467" spans="1:1" ht="15">
      <c r="A1467" s="13"/>
    </row>
    <row r="1468" spans="1:1" ht="15">
      <c r="A1468" s="13"/>
    </row>
    <row r="1469" spans="1:1" ht="15">
      <c r="A1469" s="13"/>
    </row>
    <row r="1470" spans="1:1" ht="15">
      <c r="A1470" s="13"/>
    </row>
    <row r="1471" spans="1:1" ht="15">
      <c r="A1471" s="13"/>
    </row>
    <row r="1472" spans="1:1" ht="15">
      <c r="A1472" s="13"/>
    </row>
    <row r="1473" spans="1:1" ht="15">
      <c r="A1473" s="13"/>
    </row>
    <row r="1474" spans="1:1" ht="15">
      <c r="A1474" s="13"/>
    </row>
    <row r="1475" spans="1:1" ht="15">
      <c r="A1475" s="13"/>
    </row>
    <row r="1476" spans="1:1" ht="15">
      <c r="A1476" s="13"/>
    </row>
    <row r="1477" spans="1:1" ht="15">
      <c r="A1477" s="13"/>
    </row>
    <row r="1478" spans="1:1" ht="15">
      <c r="A1478" s="13"/>
    </row>
    <row r="1479" spans="1:1" ht="15">
      <c r="A1479" s="13"/>
    </row>
    <row r="1480" spans="1:1" ht="15">
      <c r="A1480" s="13"/>
    </row>
    <row r="1481" spans="1:1" ht="15">
      <c r="A1481" s="13"/>
    </row>
    <row r="1482" spans="1:1" ht="15">
      <c r="A1482" s="13"/>
    </row>
    <row r="1483" spans="1:1" ht="15">
      <c r="A1483" s="13"/>
    </row>
    <row r="1484" spans="1:1" ht="15">
      <c r="A1484" s="13"/>
    </row>
    <row r="1485" spans="1:1" ht="15">
      <c r="A1485" s="13"/>
    </row>
    <row r="1486" spans="1:1" ht="15">
      <c r="A1486" s="13"/>
    </row>
    <row r="1487" spans="1:1" ht="15">
      <c r="A1487" s="13"/>
    </row>
    <row r="1488" spans="1:1" ht="15">
      <c r="A1488" s="13"/>
    </row>
    <row r="1489" spans="1:1" ht="15">
      <c r="A1489" s="13"/>
    </row>
    <row r="1490" spans="1:1" ht="15">
      <c r="A1490" s="13"/>
    </row>
    <row r="1491" spans="1:1" ht="15">
      <c r="A1491" s="13"/>
    </row>
    <row r="1492" spans="1:1" ht="15">
      <c r="A1492" s="13"/>
    </row>
    <row r="1493" spans="1:1" ht="15">
      <c r="A1493" s="13"/>
    </row>
    <row r="1494" spans="1:1" ht="15">
      <c r="A1494" s="13"/>
    </row>
    <row r="1495" spans="1:1" ht="15">
      <c r="A1495" s="13"/>
    </row>
    <row r="1496" spans="1:1" ht="15">
      <c r="A1496" s="13"/>
    </row>
    <row r="1497" spans="1:1" ht="15">
      <c r="A1497" s="13"/>
    </row>
    <row r="1498" spans="1:1" ht="15">
      <c r="A1498" s="13"/>
    </row>
    <row r="1499" spans="1:1" ht="15">
      <c r="A1499" s="13"/>
    </row>
    <row r="1500" spans="1:1" ht="15">
      <c r="A1500" s="13"/>
    </row>
    <row r="1501" spans="1:1" ht="15">
      <c r="A1501" s="13"/>
    </row>
    <row r="1502" spans="1:1" ht="15">
      <c r="A1502" s="13"/>
    </row>
    <row r="1503" spans="1:1" ht="15">
      <c r="A1503" s="13"/>
    </row>
    <row r="1504" spans="1:1" ht="15">
      <c r="A1504" s="13"/>
    </row>
    <row r="1505" spans="1:1" ht="15">
      <c r="A1505" s="13"/>
    </row>
    <row r="1506" spans="1:1" ht="15">
      <c r="A1506" s="13"/>
    </row>
    <row r="1507" spans="1:1" ht="15">
      <c r="A1507" s="13"/>
    </row>
    <row r="1508" spans="1:1" ht="15">
      <c r="A1508" s="13"/>
    </row>
    <row r="1509" spans="1:1" ht="15">
      <c r="A1509" s="13"/>
    </row>
    <row r="1510" spans="1:1" ht="15">
      <c r="A1510" s="13"/>
    </row>
    <row r="1511" spans="1:1" ht="15">
      <c r="A1511" s="13"/>
    </row>
    <row r="1512" spans="1:1" ht="15">
      <c r="A1512" s="13"/>
    </row>
    <row r="1513" spans="1:1" ht="15">
      <c r="A1513" s="13"/>
    </row>
    <row r="1514" spans="1:1" ht="15">
      <c r="A1514" s="13"/>
    </row>
    <row r="1515" spans="1:1" ht="15">
      <c r="A1515" s="13"/>
    </row>
    <row r="1516" spans="1:1" ht="15">
      <c r="A1516" s="13"/>
    </row>
    <row r="1517" spans="1:1" ht="15">
      <c r="A1517" s="13"/>
    </row>
    <row r="1518" spans="1:1" ht="15">
      <c r="A1518" s="13"/>
    </row>
    <row r="1519" spans="1:1" ht="15">
      <c r="A1519" s="13"/>
    </row>
    <row r="1520" spans="1:1" ht="15">
      <c r="A1520" s="13"/>
    </row>
    <row r="1521" spans="1:1" ht="15">
      <c r="A1521" s="13"/>
    </row>
    <row r="1522" spans="1:1" ht="15">
      <c r="A1522" s="13"/>
    </row>
    <row r="1523" spans="1:1" ht="15">
      <c r="A1523" s="13"/>
    </row>
    <row r="1524" spans="1:1" ht="15">
      <c r="A1524" s="13"/>
    </row>
    <row r="1525" spans="1:1" ht="15">
      <c r="A1525" s="13"/>
    </row>
    <row r="1526" spans="1:1" ht="15">
      <c r="A1526" s="13"/>
    </row>
    <row r="1527" spans="1:1" ht="15">
      <c r="A1527" s="13"/>
    </row>
    <row r="1528" spans="1:1" ht="15">
      <c r="A1528" s="13"/>
    </row>
    <row r="1529" spans="1:1" ht="15">
      <c r="A1529" s="13"/>
    </row>
    <row r="1530" spans="1:1" ht="15">
      <c r="A1530" s="13"/>
    </row>
    <row r="1531" spans="1:1" ht="15">
      <c r="A1531" s="13"/>
    </row>
    <row r="1532" spans="1:1" ht="15">
      <c r="A1532" s="13"/>
    </row>
    <row r="1533" spans="1:1" ht="15">
      <c r="A1533" s="13"/>
    </row>
    <row r="1534" spans="1:1" ht="15">
      <c r="A1534" s="13"/>
    </row>
    <row r="1535" spans="1:1" ht="15">
      <c r="A1535" s="13"/>
    </row>
    <row r="1536" spans="1:1" ht="15">
      <c r="A1536" s="13"/>
    </row>
    <row r="1537" spans="1:1" ht="15">
      <c r="A1537" s="13"/>
    </row>
    <row r="1538" spans="1:1" ht="15">
      <c r="A1538" s="13"/>
    </row>
    <row r="1539" spans="1:1" ht="15">
      <c r="A1539" s="13"/>
    </row>
    <row r="1540" spans="1:1" ht="15">
      <c r="A1540" s="13"/>
    </row>
    <row r="1541" spans="1:1" ht="15">
      <c r="A1541" s="13"/>
    </row>
    <row r="1542" spans="1:1" ht="15">
      <c r="A1542" s="13"/>
    </row>
    <row r="1543" spans="1:1" ht="15">
      <c r="A1543" s="13"/>
    </row>
    <row r="1544" spans="1:1" ht="15">
      <c r="A1544" s="13"/>
    </row>
    <row r="1545" spans="1:1" ht="15">
      <c r="A1545" s="13"/>
    </row>
    <row r="1546" spans="1:1" ht="15">
      <c r="A1546" s="13"/>
    </row>
    <row r="1547" spans="1:1" ht="15">
      <c r="A1547" s="13"/>
    </row>
    <row r="1548" spans="1:1" ht="15">
      <c r="A1548" s="13"/>
    </row>
    <row r="1549" spans="1:1" ht="15">
      <c r="A1549" s="13"/>
    </row>
    <row r="1550" spans="1:1" ht="15">
      <c r="A1550" s="13"/>
    </row>
    <row r="1551" spans="1:1" ht="15">
      <c r="A1551" s="13"/>
    </row>
    <row r="1552" spans="1:1" ht="15">
      <c r="A1552" s="13"/>
    </row>
    <row r="1553" spans="1:1" ht="15">
      <c r="A1553" s="13"/>
    </row>
    <row r="1554" spans="1:1" ht="15">
      <c r="A1554" s="13"/>
    </row>
    <row r="1555" spans="1:1" ht="15">
      <c r="A1555" s="13"/>
    </row>
    <row r="1556" spans="1:1" ht="15">
      <c r="A1556" s="13"/>
    </row>
    <row r="1557" spans="1:1" ht="15">
      <c r="A1557" s="13"/>
    </row>
    <row r="1558" spans="1:1" ht="15">
      <c r="A1558" s="13"/>
    </row>
    <row r="1559" spans="1:1" ht="15">
      <c r="A1559" s="13"/>
    </row>
    <row r="1560" spans="1:1" ht="15">
      <c r="A1560" s="13"/>
    </row>
    <row r="1561" spans="1:1" ht="15">
      <c r="A1561" s="13"/>
    </row>
    <row r="1562" spans="1:1" ht="15">
      <c r="A1562" s="13"/>
    </row>
    <row r="1563" spans="1:1" ht="15">
      <c r="A1563" s="13"/>
    </row>
    <row r="1564" spans="1:1" ht="15">
      <c r="A1564" s="13"/>
    </row>
    <row r="1565" spans="1:1" ht="15">
      <c r="A1565" s="13"/>
    </row>
    <row r="1566" spans="1:1" ht="15">
      <c r="A1566" s="13"/>
    </row>
    <row r="1567" spans="1:1" ht="15">
      <c r="A1567" s="13"/>
    </row>
    <row r="1568" spans="1:1" ht="15">
      <c r="A1568" s="13"/>
    </row>
    <row r="1569" spans="1:1" ht="15">
      <c r="A1569" s="13"/>
    </row>
    <row r="1570" spans="1:1" ht="15">
      <c r="A1570" s="13"/>
    </row>
    <row r="1571" spans="1:1" ht="15">
      <c r="A1571" s="13"/>
    </row>
    <row r="1572" spans="1:1" ht="15">
      <c r="A1572" s="13"/>
    </row>
    <row r="1573" spans="1:1" ht="15">
      <c r="A1573" s="13"/>
    </row>
    <row r="1574" spans="1:1" ht="15">
      <c r="A1574" s="13"/>
    </row>
    <row r="1575" spans="1:1" ht="15">
      <c r="A1575" s="13"/>
    </row>
    <row r="1576" spans="1:1" ht="15">
      <c r="A1576" s="13"/>
    </row>
    <row r="1577" spans="1:1" ht="15">
      <c r="A1577" s="13"/>
    </row>
    <row r="1578" spans="1:1" ht="15">
      <c r="A1578" s="13"/>
    </row>
    <row r="1579" spans="1:1" ht="15">
      <c r="A1579" s="13"/>
    </row>
    <row r="1580" spans="1:1" ht="15">
      <c r="A1580" s="13"/>
    </row>
    <row r="1581" spans="1:1" ht="15">
      <c r="A1581" s="13"/>
    </row>
    <row r="1582" spans="1:1" ht="15">
      <c r="A1582" s="13"/>
    </row>
    <row r="1583" spans="1:1" ht="15">
      <c r="A1583" s="13"/>
    </row>
    <row r="1584" spans="1:1" ht="15">
      <c r="A1584" s="13"/>
    </row>
    <row r="1585" spans="1:1" ht="15">
      <c r="A1585" s="13"/>
    </row>
    <row r="1586" spans="1:1" ht="15">
      <c r="A1586" s="13"/>
    </row>
    <row r="1587" spans="1:1" ht="15">
      <c r="A1587" s="13"/>
    </row>
    <row r="1588" spans="1:1" ht="15">
      <c r="A1588" s="13"/>
    </row>
    <row r="1589" spans="1:1" ht="15">
      <c r="A1589" s="13"/>
    </row>
    <row r="1590" spans="1:1" ht="15">
      <c r="A1590" s="13"/>
    </row>
    <row r="1591" spans="1:1" ht="15">
      <c r="A1591" s="13"/>
    </row>
    <row r="1592" spans="1:1" ht="15">
      <c r="A1592" s="13"/>
    </row>
    <row r="1593" spans="1:1" ht="15">
      <c r="A1593" s="13"/>
    </row>
    <row r="1594" spans="1:1" ht="15">
      <c r="A1594" s="13"/>
    </row>
    <row r="1595" spans="1:1" ht="15">
      <c r="A1595" s="13"/>
    </row>
    <row r="1596" spans="1:1" ht="15">
      <c r="A1596" s="13"/>
    </row>
    <row r="1597" spans="1:1" ht="15">
      <c r="A1597" s="13"/>
    </row>
    <row r="1598" spans="1:1" ht="15">
      <c r="A1598" s="13"/>
    </row>
    <row r="1599" spans="1:1" ht="15">
      <c r="A1599" s="13"/>
    </row>
    <row r="1600" spans="1:1" ht="15">
      <c r="A1600" s="13"/>
    </row>
    <row r="1601" spans="1:1" ht="15">
      <c r="A1601" s="13"/>
    </row>
    <row r="1602" spans="1:1" ht="15">
      <c r="A1602" s="13"/>
    </row>
    <row r="1603" spans="1:1" ht="15">
      <c r="A1603" s="13"/>
    </row>
    <row r="1604" spans="1:1" ht="15">
      <c r="A1604" s="13"/>
    </row>
    <row r="1605" spans="1:1" ht="15">
      <c r="A1605" s="13"/>
    </row>
    <row r="1606" spans="1:1" ht="15">
      <c r="A1606" s="13"/>
    </row>
    <row r="1607" spans="1:1" ht="15">
      <c r="A1607" s="13"/>
    </row>
    <row r="1608" spans="1:1" ht="15">
      <c r="A1608" s="13"/>
    </row>
    <row r="1609" spans="1:1" ht="15">
      <c r="A1609" s="13"/>
    </row>
    <row r="1610" spans="1:1" ht="15">
      <c r="A1610" s="13"/>
    </row>
    <row r="1611" spans="1:1" ht="15">
      <c r="A1611" s="13"/>
    </row>
    <row r="1612" spans="1:1" ht="15">
      <c r="A1612" s="13"/>
    </row>
    <row r="1613" spans="1:1" ht="15">
      <c r="A1613" s="13"/>
    </row>
    <row r="1614" spans="1:1" ht="15">
      <c r="A1614" s="13"/>
    </row>
    <row r="1615" spans="1:1" ht="15">
      <c r="A1615" s="13"/>
    </row>
    <row r="1616" spans="1:1" ht="15">
      <c r="A1616" s="13"/>
    </row>
    <row r="1617" spans="1:1" ht="15">
      <c r="A1617" s="13"/>
    </row>
    <row r="1618" spans="1:1" ht="15">
      <c r="A1618" s="13"/>
    </row>
    <row r="1619" spans="1:1" ht="15">
      <c r="A1619" s="13"/>
    </row>
    <row r="1620" spans="1:1" ht="15">
      <c r="A1620" s="13"/>
    </row>
    <row r="1621" spans="1:1" ht="15">
      <c r="A1621" s="13"/>
    </row>
    <row r="1622" spans="1:1" ht="15">
      <c r="A1622" s="13"/>
    </row>
    <row r="1623" spans="1:1" ht="15">
      <c r="A1623" s="13"/>
    </row>
    <row r="1624" spans="1:1" ht="15">
      <c r="A1624" s="13"/>
    </row>
    <row r="1625" spans="1:1" ht="15">
      <c r="A1625" s="13"/>
    </row>
    <row r="1626" spans="1:1" ht="15">
      <c r="A1626" s="13"/>
    </row>
    <row r="1627" spans="1:1" ht="15">
      <c r="A1627" s="13"/>
    </row>
    <row r="1628" spans="1:1" ht="15">
      <c r="A1628" s="13"/>
    </row>
    <row r="1629" spans="1:1" ht="15">
      <c r="A1629" s="13"/>
    </row>
    <row r="1630" spans="1:1" ht="15">
      <c r="A1630" s="13"/>
    </row>
    <row r="1631" spans="1:1" ht="15">
      <c r="A1631" s="13"/>
    </row>
    <row r="1632" spans="1:1" ht="15">
      <c r="A1632" s="13"/>
    </row>
    <row r="1633" spans="1:1" ht="15">
      <c r="A1633" s="13"/>
    </row>
    <row r="1634" spans="1:1" ht="15">
      <c r="A1634" s="13"/>
    </row>
    <row r="1635" spans="1:1" ht="15">
      <c r="A1635" s="13"/>
    </row>
    <row r="1636" spans="1:1" ht="15">
      <c r="A1636" s="13"/>
    </row>
    <row r="1637" spans="1:1" ht="15">
      <c r="A1637" s="13"/>
    </row>
    <row r="1638" spans="1:1" ht="15">
      <c r="A1638" s="13"/>
    </row>
    <row r="1639" spans="1:1" ht="15">
      <c r="A1639" s="13"/>
    </row>
    <row r="1640" spans="1:1" ht="15">
      <c r="A1640" s="13"/>
    </row>
    <row r="1641" spans="1:1" ht="15">
      <c r="A1641" s="13"/>
    </row>
    <row r="1642" spans="1:1" ht="15">
      <c r="A1642" s="13"/>
    </row>
    <row r="1643" spans="1:1" ht="15">
      <c r="A1643" s="13"/>
    </row>
    <row r="1644" spans="1:1" ht="15">
      <c r="A1644" s="13"/>
    </row>
    <row r="1645" spans="1:1" ht="15">
      <c r="A1645" s="13"/>
    </row>
    <row r="1646" spans="1:1" ht="15">
      <c r="A1646" s="13"/>
    </row>
    <row r="1647" spans="1:1" ht="15">
      <c r="A1647" s="13"/>
    </row>
    <row r="1648" spans="1:1" ht="15">
      <c r="A1648" s="13"/>
    </row>
    <row r="1649" spans="1:1" ht="15">
      <c r="A1649" s="13"/>
    </row>
    <row r="1650" spans="1:1" ht="15">
      <c r="A1650" s="13"/>
    </row>
    <row r="1651" spans="1:1" ht="15">
      <c r="A1651" s="13"/>
    </row>
    <row r="1652" spans="1:1" ht="15">
      <c r="A1652" s="13"/>
    </row>
    <row r="1653" spans="1:1" ht="15">
      <c r="A1653" s="13"/>
    </row>
    <row r="1654" spans="1:1" ht="15">
      <c r="A1654" s="13"/>
    </row>
    <row r="1655" spans="1:1" ht="15">
      <c r="A1655" s="13"/>
    </row>
    <row r="1656" spans="1:1" ht="15">
      <c r="A1656" s="13"/>
    </row>
    <row r="1657" spans="1:1" ht="15">
      <c r="A1657" s="13"/>
    </row>
    <row r="1658" spans="1:1" ht="15">
      <c r="A1658" s="13"/>
    </row>
    <row r="1659" spans="1:1" ht="15">
      <c r="A1659" s="13"/>
    </row>
    <row r="1660" spans="1:1" ht="15">
      <c r="A1660" s="13"/>
    </row>
    <row r="1661" spans="1:1" ht="15">
      <c r="A1661" s="13"/>
    </row>
    <row r="1662" spans="1:1" ht="15">
      <c r="A1662" s="13"/>
    </row>
    <row r="1663" spans="1:1" ht="15">
      <c r="A1663" s="13"/>
    </row>
    <row r="1664" spans="1:1" ht="15">
      <c r="A1664" s="13"/>
    </row>
    <row r="1665" spans="1:1" ht="15">
      <c r="A1665" s="13"/>
    </row>
    <row r="1666" spans="1:1" ht="15">
      <c r="A1666" s="13"/>
    </row>
    <row r="1667" spans="1:1" ht="15">
      <c r="A1667" s="13"/>
    </row>
    <row r="1668" spans="1:1" ht="15">
      <c r="A1668" s="13"/>
    </row>
    <row r="1669" spans="1:1" ht="15">
      <c r="A1669" s="13"/>
    </row>
    <row r="1670" spans="1:1" ht="15">
      <c r="A1670" s="13"/>
    </row>
    <row r="1671" spans="1:1" ht="15">
      <c r="A1671" s="13"/>
    </row>
    <row r="1672" spans="1:1" ht="15">
      <c r="A1672" s="13"/>
    </row>
    <row r="1673" spans="1:1" ht="15">
      <c r="A1673" s="13"/>
    </row>
    <row r="1674" spans="1:1" ht="15">
      <c r="A1674" s="13"/>
    </row>
    <row r="1675" spans="1:1" ht="15">
      <c r="A1675" s="13"/>
    </row>
    <row r="1676" spans="1:1" ht="15">
      <c r="A1676" s="13"/>
    </row>
    <row r="1677" spans="1:1" ht="15">
      <c r="A1677" s="13"/>
    </row>
    <row r="1678" spans="1:1" ht="15">
      <c r="A1678" s="13"/>
    </row>
    <row r="1679" spans="1:1" ht="15">
      <c r="A1679" s="13"/>
    </row>
    <row r="1680" spans="1:1" ht="15">
      <c r="A1680" s="13"/>
    </row>
    <row r="1681" spans="1:1" ht="15">
      <c r="A1681" s="13"/>
    </row>
    <row r="1682" spans="1:1" ht="15">
      <c r="A1682" s="13"/>
    </row>
    <row r="1683" spans="1:1" ht="15">
      <c r="A1683" s="13"/>
    </row>
    <row r="1684" spans="1:1" ht="15">
      <c r="A1684" s="13"/>
    </row>
    <row r="1685" spans="1:1" ht="15">
      <c r="A1685" s="13"/>
    </row>
    <row r="1686" spans="1:1" ht="15">
      <c r="A1686" s="13"/>
    </row>
    <row r="1687" spans="1:1" ht="15">
      <c r="A1687" s="13"/>
    </row>
    <row r="1688" spans="1:1" ht="15">
      <c r="A1688" s="13"/>
    </row>
    <row r="1689" spans="1:1" ht="15">
      <c r="A1689" s="13"/>
    </row>
    <row r="1690" spans="1:1" ht="15">
      <c r="A1690" s="13"/>
    </row>
    <row r="1691" spans="1:1" ht="15">
      <c r="A1691" s="13"/>
    </row>
    <row r="1692" spans="1:1" ht="15">
      <c r="A1692" s="13"/>
    </row>
    <row r="1693" spans="1:1" ht="15">
      <c r="A1693" s="13"/>
    </row>
    <row r="1694" spans="1:1" ht="15">
      <c r="A1694" s="13"/>
    </row>
    <row r="1695" spans="1:1" ht="15">
      <c r="A1695" s="13"/>
    </row>
    <row r="1696" spans="1:1" ht="15">
      <c r="A1696" s="13"/>
    </row>
    <row r="1697" spans="1:1" ht="15">
      <c r="A1697" s="13"/>
    </row>
    <row r="1698" spans="1:1" ht="15">
      <c r="A1698" s="13"/>
    </row>
    <row r="1699" spans="1:1" ht="15">
      <c r="A1699" s="13"/>
    </row>
    <row r="1700" spans="1:1" ht="15">
      <c r="A1700" s="13"/>
    </row>
    <row r="1701" spans="1:1" ht="15">
      <c r="A1701" s="13"/>
    </row>
    <row r="1702" spans="1:1" ht="15">
      <c r="A1702" s="13"/>
    </row>
    <row r="1703" spans="1:1" ht="15">
      <c r="A1703" s="13"/>
    </row>
    <row r="1704" spans="1:1" ht="15">
      <c r="A1704" s="13"/>
    </row>
    <row r="1705" spans="1:1" ht="15">
      <c r="A1705" s="13"/>
    </row>
    <row r="1706" spans="1:1" ht="15">
      <c r="A1706" s="13"/>
    </row>
    <row r="1707" spans="1:1" ht="15">
      <c r="A1707" s="13"/>
    </row>
    <row r="1708" spans="1:1" ht="15">
      <c r="A1708" s="13"/>
    </row>
    <row r="1709" spans="1:1" ht="15">
      <c r="A1709" s="13"/>
    </row>
    <row r="1710" spans="1:1" ht="15">
      <c r="A1710" s="13"/>
    </row>
    <row r="1711" spans="1:1" ht="15">
      <c r="A1711" s="13"/>
    </row>
    <row r="1712" spans="1:1" ht="15">
      <c r="A1712" s="13"/>
    </row>
    <row r="1713" spans="1:1" ht="15">
      <c r="A1713" s="13"/>
    </row>
    <row r="1714" spans="1:1" ht="15">
      <c r="A1714" s="13"/>
    </row>
    <row r="1715" spans="1:1" ht="15">
      <c r="A1715" s="13"/>
    </row>
    <row r="1716" spans="1:1" ht="15">
      <c r="A1716" s="13"/>
    </row>
    <row r="1717" spans="1:1" ht="15">
      <c r="A1717" s="13"/>
    </row>
    <row r="1718" spans="1:1" ht="15">
      <c r="A1718" s="13"/>
    </row>
    <row r="1719" spans="1:1" ht="15">
      <c r="A1719" s="13"/>
    </row>
    <row r="1720" spans="1:1" ht="15">
      <c r="A1720" s="13"/>
    </row>
    <row r="1721" spans="1:1" ht="15">
      <c r="A1721" s="13"/>
    </row>
    <row r="1722" spans="1:1" ht="15">
      <c r="A1722" s="13"/>
    </row>
    <row r="1723" spans="1:1" ht="15">
      <c r="A1723" s="13"/>
    </row>
    <row r="1724" spans="1:1" ht="15">
      <c r="A1724" s="13"/>
    </row>
    <row r="1725" spans="1:1" ht="15">
      <c r="A1725" s="13"/>
    </row>
    <row r="1726" spans="1:1" ht="15">
      <c r="A1726" s="13"/>
    </row>
    <row r="1727" spans="1:1" ht="15">
      <c r="A1727" s="13"/>
    </row>
    <row r="1728" spans="1:1" ht="15">
      <c r="A1728" s="13"/>
    </row>
    <row r="1729" spans="1:1" ht="15">
      <c r="A1729" s="13"/>
    </row>
    <row r="1730" spans="1:1" ht="15">
      <c r="A1730" s="13"/>
    </row>
    <row r="1731" spans="1:1" ht="15">
      <c r="A1731" s="13"/>
    </row>
    <row r="1732" spans="1:1" ht="15">
      <c r="A1732" s="13"/>
    </row>
    <row r="1733" spans="1:1" ht="15">
      <c r="A1733" s="13"/>
    </row>
    <row r="1734" spans="1:1" ht="15">
      <c r="A1734" s="13"/>
    </row>
    <row r="1735" spans="1:1" ht="15">
      <c r="A1735" s="13"/>
    </row>
    <row r="1736" spans="1:1" ht="15">
      <c r="A1736" s="13"/>
    </row>
    <row r="1737" spans="1:1" ht="15">
      <c r="A1737" s="13"/>
    </row>
    <row r="1738" spans="1:1" ht="15">
      <c r="A1738" s="13"/>
    </row>
    <row r="1739" spans="1:1" ht="15">
      <c r="A1739" s="13"/>
    </row>
    <row r="1740" spans="1:1" ht="15">
      <c r="A1740" s="13"/>
    </row>
    <row r="1741" spans="1:1" ht="15">
      <c r="A1741" s="13"/>
    </row>
    <row r="1742" spans="1:1" ht="15">
      <c r="A1742" s="13"/>
    </row>
    <row r="1743" spans="1:1" ht="15">
      <c r="A1743" s="13"/>
    </row>
    <row r="1744" spans="1:1" ht="15">
      <c r="A1744" s="13"/>
    </row>
    <row r="1745" spans="1:1" ht="15">
      <c r="A1745" s="13"/>
    </row>
    <row r="1746" spans="1:1" ht="15">
      <c r="A1746" s="13"/>
    </row>
    <row r="1747" spans="1:1" ht="15">
      <c r="A1747" s="13"/>
    </row>
    <row r="1748" spans="1:1" ht="15">
      <c r="A1748" s="13"/>
    </row>
    <row r="1749" spans="1:1" ht="15">
      <c r="A1749" s="13"/>
    </row>
    <row r="1750" spans="1:1" ht="15">
      <c r="A1750" s="13"/>
    </row>
    <row r="1751" spans="1:1" ht="15">
      <c r="A1751" s="13"/>
    </row>
    <row r="1752" spans="1:1" ht="15">
      <c r="A1752" s="13"/>
    </row>
    <row r="1753" spans="1:1" ht="15">
      <c r="A1753" s="13"/>
    </row>
    <row r="1754" spans="1:1" ht="15">
      <c r="A1754" s="13"/>
    </row>
    <row r="1755" spans="1:1" ht="15">
      <c r="A1755" s="13"/>
    </row>
    <row r="1756" spans="1:1" ht="15">
      <c r="A1756" s="13"/>
    </row>
    <row r="1757" spans="1:1" ht="15">
      <c r="A1757" s="13"/>
    </row>
    <row r="1758" spans="1:1" ht="15">
      <c r="A1758" s="13"/>
    </row>
    <row r="1759" spans="1:1" ht="15">
      <c r="A1759" s="13"/>
    </row>
    <row r="1760" spans="1:1" ht="15">
      <c r="A1760" s="13"/>
    </row>
    <row r="1761" spans="1:1" ht="15">
      <c r="A1761" s="13"/>
    </row>
    <row r="1762" spans="1:1" ht="15">
      <c r="A1762" s="13"/>
    </row>
    <row r="1763" spans="1:1" ht="15">
      <c r="A1763" s="13"/>
    </row>
    <row r="1764" spans="1:1" ht="15">
      <c r="A1764" s="13"/>
    </row>
    <row r="1765" spans="1:1" ht="15">
      <c r="A1765" s="13"/>
    </row>
    <row r="1766" spans="1:1" ht="15">
      <c r="A1766" s="13"/>
    </row>
    <row r="1767" spans="1:1" ht="15">
      <c r="A1767" s="13"/>
    </row>
    <row r="1768" spans="1:1" ht="15">
      <c r="A1768" s="13"/>
    </row>
    <row r="1769" spans="1:1" ht="15">
      <c r="A1769" s="13"/>
    </row>
    <row r="1770" spans="1:1" ht="15">
      <c r="A1770" s="13"/>
    </row>
    <row r="1771" spans="1:1" ht="15">
      <c r="A1771" s="13"/>
    </row>
    <row r="1772" spans="1:1" ht="15">
      <c r="A1772" s="13"/>
    </row>
    <row r="1773" spans="1:1" ht="15">
      <c r="A1773" s="13"/>
    </row>
    <row r="1774" spans="1:1" ht="15">
      <c r="A1774" s="13"/>
    </row>
    <row r="1775" spans="1:1" ht="15">
      <c r="A1775" s="13"/>
    </row>
    <row r="1776" spans="1:1" ht="15">
      <c r="A1776" s="13"/>
    </row>
    <row r="1777" spans="1:1" ht="15">
      <c r="A1777" s="13"/>
    </row>
    <row r="1778" spans="1:1" ht="15">
      <c r="A1778" s="13"/>
    </row>
    <row r="1779" spans="1:1" ht="15">
      <c r="A1779" s="13"/>
    </row>
    <row r="1780" spans="1:1" ht="15">
      <c r="A1780" s="13"/>
    </row>
    <row r="1781" spans="1:1" ht="15">
      <c r="A1781" s="13"/>
    </row>
    <row r="1782" spans="1:1" ht="15">
      <c r="A1782" s="13"/>
    </row>
    <row r="1783" spans="1:1" ht="15">
      <c r="A1783" s="13"/>
    </row>
    <row r="1784" spans="1:1" ht="15">
      <c r="A1784" s="13"/>
    </row>
    <row r="1785" spans="1:1" ht="15">
      <c r="A1785" s="13"/>
    </row>
    <row r="1786" spans="1:1" ht="15">
      <c r="A1786" s="13"/>
    </row>
    <row r="1787" spans="1:1" ht="15">
      <c r="A1787" s="13"/>
    </row>
    <row r="1788" spans="1:1" ht="15">
      <c r="A1788" s="13"/>
    </row>
    <row r="1789" spans="1:1" ht="15">
      <c r="A1789" s="13"/>
    </row>
    <row r="1790" spans="1:1" ht="15">
      <c r="A1790" s="13"/>
    </row>
    <row r="1791" spans="1:1" ht="15">
      <c r="A1791" s="13"/>
    </row>
    <row r="1792" spans="1:1" ht="15">
      <c r="A1792" s="13"/>
    </row>
    <row r="1793" spans="1:1" ht="15">
      <c r="A1793" s="13"/>
    </row>
    <row r="1794" spans="1:1" ht="15">
      <c r="A1794" s="13"/>
    </row>
    <row r="1795" spans="1:1" ht="15">
      <c r="A1795" s="13"/>
    </row>
    <row r="1796" spans="1:1" ht="15">
      <c r="A1796" s="13"/>
    </row>
    <row r="1797" spans="1:1" ht="15">
      <c r="A1797" s="13"/>
    </row>
    <row r="1798" spans="1:1" ht="15">
      <c r="A1798" s="13"/>
    </row>
    <row r="1799" spans="1:1" ht="15">
      <c r="A1799" s="13"/>
    </row>
    <row r="1800" spans="1:1" ht="15">
      <c r="A1800" s="13"/>
    </row>
    <row r="1801" spans="1:1" ht="15">
      <c r="A1801" s="13"/>
    </row>
    <row r="1802" spans="1:1" ht="15">
      <c r="A1802" s="13"/>
    </row>
    <row r="1803" spans="1:1" ht="15">
      <c r="A1803" s="13"/>
    </row>
    <row r="1804" spans="1:1" ht="15">
      <c r="A1804" s="13"/>
    </row>
    <row r="1805" spans="1:1" ht="15">
      <c r="A1805" s="13"/>
    </row>
    <row r="1806" spans="1:1" ht="15">
      <c r="A1806" s="13"/>
    </row>
    <row r="1807" spans="1:1" ht="15">
      <c r="A1807" s="13"/>
    </row>
    <row r="1808" spans="1:1" ht="15">
      <c r="A1808" s="13"/>
    </row>
    <row r="1809" spans="1:1" ht="15">
      <c r="A1809" s="13"/>
    </row>
    <row r="1810" spans="1:1" ht="15">
      <c r="A1810" s="13"/>
    </row>
    <row r="1811" spans="1:1" ht="15">
      <c r="A1811" s="13"/>
    </row>
    <row r="1812" spans="1:1" ht="15">
      <c r="A1812" s="13"/>
    </row>
    <row r="1813" spans="1:1" ht="15">
      <c r="A1813" s="13"/>
    </row>
    <row r="1814" spans="1:1" ht="15">
      <c r="A1814" s="13"/>
    </row>
    <row r="1815" spans="1:1" ht="15">
      <c r="A1815" s="13"/>
    </row>
    <row r="1816" spans="1:1" ht="15">
      <c r="A1816" s="13"/>
    </row>
    <row r="1817" spans="1:1" ht="15">
      <c r="A1817" s="13"/>
    </row>
    <row r="1818" spans="1:1" ht="15">
      <c r="A1818" s="13"/>
    </row>
    <row r="1819" spans="1:1" ht="15">
      <c r="A1819" s="13"/>
    </row>
    <row r="1820" spans="1:1" ht="15">
      <c r="A1820" s="13"/>
    </row>
    <row r="1821" spans="1:1" ht="15">
      <c r="A1821" s="13"/>
    </row>
    <row r="1822" spans="1:1" ht="15">
      <c r="A1822" s="13"/>
    </row>
    <row r="1823" spans="1:1" ht="15">
      <c r="A1823" s="13"/>
    </row>
    <row r="1824" spans="1:1" ht="15">
      <c r="A1824" s="13"/>
    </row>
    <row r="1825" spans="1:1" ht="15">
      <c r="A1825" s="13"/>
    </row>
    <row r="1826" spans="1:1" ht="15">
      <c r="A1826" s="13"/>
    </row>
    <row r="1827" spans="1:1" ht="15">
      <c r="A1827" s="13"/>
    </row>
    <row r="1828" spans="1:1" ht="15">
      <c r="A1828" s="13"/>
    </row>
    <row r="1829" spans="1:1" ht="15">
      <c r="A1829" s="13"/>
    </row>
    <row r="1830" spans="1:1" ht="15">
      <c r="A1830" s="13"/>
    </row>
    <row r="1831" spans="1:1" ht="15">
      <c r="A1831" s="13"/>
    </row>
    <row r="1832" spans="1:1" ht="15">
      <c r="A1832" s="13"/>
    </row>
    <row r="1833" spans="1:1" ht="15">
      <c r="A1833" s="13"/>
    </row>
    <row r="1834" spans="1:1" ht="15">
      <c r="A1834" s="13"/>
    </row>
    <row r="1835" spans="1:1" ht="15">
      <c r="A1835" s="13"/>
    </row>
    <row r="1836" spans="1:1" ht="15">
      <c r="A1836" s="13"/>
    </row>
    <row r="1837" spans="1:1" ht="15">
      <c r="A1837" s="13"/>
    </row>
    <row r="1838" spans="1:1" ht="15">
      <c r="A1838" s="13"/>
    </row>
    <row r="1839" spans="1:1" ht="15">
      <c r="A1839" s="13"/>
    </row>
    <row r="1840" spans="1:1" ht="15">
      <c r="A1840" s="13"/>
    </row>
    <row r="1841" spans="1:1" ht="15">
      <c r="A1841" s="13"/>
    </row>
    <row r="1842" spans="1:1" ht="15">
      <c r="A1842" s="13"/>
    </row>
    <row r="1843" spans="1:1" ht="15">
      <c r="A1843" s="13"/>
    </row>
    <row r="1844" spans="1:1" ht="15">
      <c r="A1844" s="13"/>
    </row>
    <row r="1845" spans="1:1" ht="15">
      <c r="A1845" s="13"/>
    </row>
    <row r="1846" spans="1:1" ht="15">
      <c r="A1846" s="13"/>
    </row>
    <row r="1847" spans="1:1" ht="15">
      <c r="A1847" s="13"/>
    </row>
    <row r="1848" spans="1:1" ht="15">
      <c r="A1848" s="13"/>
    </row>
    <row r="1849" spans="1:1" ht="15">
      <c r="A1849" s="13"/>
    </row>
    <row r="1850" spans="1:1" ht="15">
      <c r="A1850" s="13"/>
    </row>
    <row r="1851" spans="1:1" ht="15">
      <c r="A1851" s="13"/>
    </row>
    <row r="1852" spans="1:1" ht="15">
      <c r="A1852" s="13"/>
    </row>
    <row r="1853" spans="1:1" ht="15">
      <c r="A1853" s="13"/>
    </row>
    <row r="1854" spans="1:1" ht="15">
      <c r="A1854" s="13"/>
    </row>
    <row r="1855" spans="1:1" ht="15">
      <c r="A1855" s="13"/>
    </row>
    <row r="1856" spans="1:1" ht="15">
      <c r="A1856" s="13"/>
    </row>
    <row r="1857" spans="1:1" ht="15">
      <c r="A1857" s="13"/>
    </row>
    <row r="1858" spans="1:1" ht="15">
      <c r="A1858" s="13"/>
    </row>
    <row r="1859" spans="1:1" ht="15">
      <c r="A1859" s="13"/>
    </row>
    <row r="1860" spans="1:1" ht="15">
      <c r="A1860" s="13"/>
    </row>
    <row r="1861" spans="1:1" ht="15">
      <c r="A1861" s="13"/>
    </row>
    <row r="1862" spans="1:1" ht="15">
      <c r="A1862" s="13"/>
    </row>
    <row r="1863" spans="1:1" ht="15">
      <c r="A1863" s="13"/>
    </row>
    <row r="1864" spans="1:1" ht="15">
      <c r="A1864" s="13"/>
    </row>
    <row r="1865" spans="1:1" ht="15">
      <c r="A1865" s="13"/>
    </row>
    <row r="1866" spans="1:1" ht="15">
      <c r="A1866" s="13"/>
    </row>
    <row r="1867" spans="1:1" ht="15">
      <c r="A1867" s="13"/>
    </row>
    <row r="1868" spans="1:1" ht="15">
      <c r="A1868" s="13"/>
    </row>
    <row r="1869" spans="1:1" ht="15">
      <c r="A1869" s="13"/>
    </row>
    <row r="1870" spans="1:1" ht="15">
      <c r="A1870" s="13"/>
    </row>
    <row r="1871" spans="1:1" ht="15">
      <c r="A1871" s="13"/>
    </row>
    <row r="1872" spans="1:1" ht="15">
      <c r="A1872" s="13"/>
    </row>
    <row r="1873" spans="1:1" ht="15">
      <c r="A1873" s="13"/>
    </row>
    <row r="1874" spans="1:1" ht="15">
      <c r="A1874" s="13"/>
    </row>
    <row r="1875" spans="1:1" ht="15">
      <c r="A1875" s="13"/>
    </row>
    <row r="1876" spans="1:1" ht="15">
      <c r="A1876" s="13"/>
    </row>
    <row r="1877" spans="1:1" ht="15">
      <c r="A1877" s="13"/>
    </row>
    <row r="1878" spans="1:1" ht="15">
      <c r="A1878" s="13"/>
    </row>
    <row r="1879" spans="1:1" ht="15">
      <c r="A1879" s="13"/>
    </row>
    <row r="1880" spans="1:1" ht="15">
      <c r="A1880" s="13"/>
    </row>
    <row r="1881" spans="1:1" ht="15">
      <c r="A1881" s="13"/>
    </row>
    <row r="1882" spans="1:1" ht="15">
      <c r="A1882" s="13"/>
    </row>
    <row r="1883" spans="1:1" ht="15">
      <c r="A1883" s="13"/>
    </row>
    <row r="1884" spans="1:1" ht="15">
      <c r="A1884" s="13"/>
    </row>
    <row r="1885" spans="1:1" ht="15">
      <c r="A1885" s="13"/>
    </row>
    <row r="1886" spans="1:1" ht="15">
      <c r="A1886" s="13"/>
    </row>
    <row r="1887" spans="1:1" ht="15">
      <c r="A1887" s="13"/>
    </row>
    <row r="1888" spans="1:1" ht="15">
      <c r="A1888" s="13"/>
    </row>
    <row r="1889" spans="1:1" ht="15">
      <c r="A1889" s="13"/>
    </row>
    <row r="1890" spans="1:1" ht="15">
      <c r="A1890" s="13"/>
    </row>
    <row r="1891" spans="1:1" ht="15">
      <c r="A1891" s="13"/>
    </row>
    <row r="1892" spans="1:1" ht="15">
      <c r="A1892" s="13"/>
    </row>
    <row r="1893" spans="1:1" ht="15">
      <c r="A1893" s="13"/>
    </row>
    <row r="1894" spans="1:1" ht="15">
      <c r="A1894" s="13"/>
    </row>
    <row r="1895" spans="1:1" ht="15">
      <c r="A1895" s="13"/>
    </row>
    <row r="1896" spans="1:1" ht="15">
      <c r="A1896" s="13"/>
    </row>
    <row r="1897" spans="1:1" ht="15">
      <c r="A1897" s="13"/>
    </row>
    <row r="1898" spans="1:1" ht="15">
      <c r="A1898" s="13"/>
    </row>
    <row r="1899" spans="1:1" ht="15">
      <c r="A1899" s="13"/>
    </row>
    <row r="1900" spans="1:1" ht="15">
      <c r="A1900" s="13"/>
    </row>
    <row r="1901" spans="1:1" ht="15">
      <c r="A1901" s="13"/>
    </row>
    <row r="1902" spans="1:1" ht="15">
      <c r="A1902" s="13"/>
    </row>
    <row r="1903" spans="1:1" ht="15">
      <c r="A1903" s="13"/>
    </row>
    <row r="1904" spans="1:1" ht="15">
      <c r="A1904" s="13"/>
    </row>
    <row r="1905" spans="1:1" ht="15">
      <c r="A1905" s="13"/>
    </row>
    <row r="1906" spans="1:1" ht="15">
      <c r="A1906" s="13"/>
    </row>
    <row r="1907" spans="1:1" ht="15">
      <c r="A1907" s="13"/>
    </row>
    <row r="1908" spans="1:1" ht="15">
      <c r="A1908" s="13"/>
    </row>
    <row r="1909" spans="1:1" ht="15">
      <c r="A1909" s="13"/>
    </row>
    <row r="1910" spans="1:1" ht="15">
      <c r="A1910" s="13"/>
    </row>
    <row r="1911" spans="1:1" ht="15">
      <c r="A1911" s="13"/>
    </row>
    <row r="1912" spans="1:1" ht="15">
      <c r="A1912" s="13"/>
    </row>
    <row r="1913" spans="1:1" ht="15">
      <c r="A1913" s="13"/>
    </row>
    <row r="1914" spans="1:1" ht="15">
      <c r="A1914" s="13"/>
    </row>
    <row r="1915" spans="1:1" ht="15">
      <c r="A1915" s="13"/>
    </row>
    <row r="1916" spans="1:1" ht="15">
      <c r="A1916" s="13"/>
    </row>
    <row r="1917" spans="1:1" ht="15">
      <c r="A1917" s="13"/>
    </row>
    <row r="1918" spans="1:1" ht="15">
      <c r="A1918" s="13"/>
    </row>
    <row r="1919" spans="1:1" ht="15">
      <c r="A1919" s="13"/>
    </row>
    <row r="1920" spans="1:1" ht="15">
      <c r="A1920" s="13"/>
    </row>
    <row r="1921" spans="1:1" ht="15">
      <c r="A1921" s="13"/>
    </row>
    <row r="1922" spans="1:1" ht="15">
      <c r="A1922" s="13"/>
    </row>
    <row r="1923" spans="1:1" ht="15">
      <c r="A1923" s="13"/>
    </row>
    <row r="1924" spans="1:1" ht="15">
      <c r="A1924" s="13"/>
    </row>
    <row r="1925" spans="1:1" ht="15">
      <c r="A1925" s="13"/>
    </row>
    <row r="1926" spans="1:1" ht="15">
      <c r="A1926" s="13"/>
    </row>
    <row r="1927" spans="1:1" ht="15">
      <c r="A1927" s="13"/>
    </row>
    <row r="1928" spans="1:1" ht="15">
      <c r="A1928" s="13"/>
    </row>
    <row r="1929" spans="1:1" ht="15">
      <c r="A1929" s="13"/>
    </row>
    <row r="1930" spans="1:1" ht="15">
      <c r="A1930" s="13"/>
    </row>
    <row r="1931" spans="1:1" ht="15">
      <c r="A1931" s="13"/>
    </row>
    <row r="1932" spans="1:1" ht="15">
      <c r="A1932" s="13"/>
    </row>
    <row r="1933" spans="1:1" ht="15">
      <c r="A1933" s="13"/>
    </row>
    <row r="1934" spans="1:1" ht="15">
      <c r="A1934" s="13"/>
    </row>
    <row r="1935" spans="1:1" ht="15">
      <c r="A1935" s="13"/>
    </row>
    <row r="1936" spans="1:1" ht="15">
      <c r="A1936" s="13"/>
    </row>
    <row r="1937" spans="1:1" ht="15">
      <c r="A1937" s="13"/>
    </row>
    <row r="1938" spans="1:1" ht="15">
      <c r="A1938" s="13"/>
    </row>
    <row r="1939" spans="1:1" ht="15">
      <c r="A1939" s="13"/>
    </row>
    <row r="1940" spans="1:1" ht="15">
      <c r="A1940" s="13"/>
    </row>
    <row r="1941" spans="1:1" ht="15">
      <c r="A1941" s="13"/>
    </row>
    <row r="1942" spans="1:1" ht="15">
      <c r="A1942" s="13"/>
    </row>
    <row r="1943" spans="1:1" ht="15">
      <c r="A1943" s="13"/>
    </row>
    <row r="1944" spans="1:1" ht="15">
      <c r="A1944" s="13"/>
    </row>
    <row r="1945" spans="1:1" ht="15">
      <c r="A1945" s="13"/>
    </row>
    <row r="1946" spans="1:1" ht="15">
      <c r="A1946" s="13"/>
    </row>
    <row r="1947" spans="1:1" ht="15">
      <c r="A1947" s="13"/>
    </row>
    <row r="1948" spans="1:1" ht="15">
      <c r="A1948" s="13"/>
    </row>
    <row r="1949" spans="1:1" ht="15">
      <c r="A1949" s="13"/>
    </row>
    <row r="1950" spans="1:1" ht="15">
      <c r="A1950" s="13"/>
    </row>
    <row r="1951" spans="1:1" ht="15">
      <c r="A1951" s="13"/>
    </row>
    <row r="1952" spans="1:1" ht="15">
      <c r="A1952" s="13"/>
    </row>
    <row r="1953" spans="1:1" ht="15">
      <c r="A1953" s="13"/>
    </row>
    <row r="1954" spans="1:1" ht="15">
      <c r="A1954" s="13"/>
    </row>
    <row r="1955" spans="1:1" ht="15">
      <c r="A1955" s="13"/>
    </row>
    <row r="1956" spans="1:1" ht="15">
      <c r="A1956" s="13"/>
    </row>
    <row r="1957" spans="1:1" ht="15">
      <c r="A1957" s="13"/>
    </row>
    <row r="1958" spans="1:1" ht="15">
      <c r="A1958" s="13"/>
    </row>
    <row r="1959" spans="1:1" ht="15">
      <c r="A1959" s="13"/>
    </row>
    <row r="1960" spans="1:1" ht="15">
      <c r="A1960" s="13"/>
    </row>
    <row r="1961" spans="1:1" ht="15">
      <c r="A1961" s="13"/>
    </row>
    <row r="1962" spans="1:1" ht="15">
      <c r="A1962" s="13"/>
    </row>
    <row r="1963" spans="1:1" ht="15">
      <c r="A1963" s="13"/>
    </row>
    <row r="1964" spans="1:1" ht="15">
      <c r="A1964" s="13"/>
    </row>
    <row r="1965" spans="1:1" ht="15">
      <c r="A1965" s="13"/>
    </row>
    <row r="1966" spans="1:1" ht="15">
      <c r="A1966" s="13"/>
    </row>
    <row r="1967" spans="1:1" ht="15">
      <c r="A1967" s="13"/>
    </row>
    <row r="1968" spans="1:1" ht="15">
      <c r="A1968" s="13"/>
    </row>
    <row r="1969" spans="1:1" ht="15">
      <c r="A1969" s="13"/>
    </row>
    <row r="1970" spans="1:1" ht="15">
      <c r="A1970" s="13"/>
    </row>
    <row r="1971" spans="1:1" ht="15">
      <c r="A1971" s="13"/>
    </row>
    <row r="1972" spans="1:1" ht="15">
      <c r="A1972" s="13"/>
    </row>
    <row r="1973" spans="1:1" ht="15">
      <c r="A1973" s="13"/>
    </row>
    <row r="1974" spans="1:1" ht="15">
      <c r="A1974" s="13"/>
    </row>
    <row r="1975" spans="1:1" ht="15">
      <c r="A1975" s="13"/>
    </row>
    <row r="1976" spans="1:1" ht="15">
      <c r="A1976" s="13"/>
    </row>
    <row r="1977" spans="1:1" ht="15">
      <c r="A1977" s="13"/>
    </row>
    <row r="1978" spans="1:1" ht="15">
      <c r="A1978" s="13"/>
    </row>
    <row r="1979" spans="1:1" ht="15">
      <c r="A1979" s="13"/>
    </row>
    <row r="1980" spans="1:1" ht="15">
      <c r="A1980" s="13"/>
    </row>
    <row r="1981" spans="1:1" ht="15">
      <c r="A1981" s="13"/>
    </row>
    <row r="1982" spans="1:1" ht="15">
      <c r="A1982" s="13"/>
    </row>
    <row r="1983" spans="1:1" ht="15">
      <c r="A1983" s="13"/>
    </row>
    <row r="1984" spans="1:1" ht="15">
      <c r="A1984" s="13"/>
    </row>
    <row r="1985" spans="1:1" ht="15">
      <c r="A1985" s="13"/>
    </row>
    <row r="1986" spans="1:1" ht="15">
      <c r="A1986" s="13"/>
    </row>
    <row r="1987" spans="1:1" ht="15">
      <c r="A1987" s="13"/>
    </row>
    <row r="1988" spans="1:1" ht="15">
      <c r="A1988" s="13"/>
    </row>
    <row r="1989" spans="1:1" ht="15">
      <c r="A1989" s="13"/>
    </row>
    <row r="1990" spans="1:1" ht="15">
      <c r="A1990" s="13"/>
    </row>
    <row r="1991" spans="1:1" ht="15">
      <c r="A1991" s="13"/>
    </row>
    <row r="1992" spans="1:1" ht="15">
      <c r="A1992" s="13"/>
    </row>
    <row r="1993" spans="1:1" ht="15">
      <c r="A1993" s="13"/>
    </row>
    <row r="1994" spans="1:1" ht="15">
      <c r="A1994" s="13"/>
    </row>
    <row r="1995" spans="1:1" ht="15">
      <c r="A1995" s="13"/>
    </row>
    <row r="1996" spans="1:1" ht="15">
      <c r="A1996" s="13"/>
    </row>
    <row r="1997" spans="1:1" ht="15">
      <c r="A1997" s="13"/>
    </row>
    <row r="1998" spans="1:1" ht="15">
      <c r="A1998" s="13"/>
    </row>
    <row r="1999" spans="1:1" ht="15">
      <c r="A1999" s="13"/>
    </row>
    <row r="2000" spans="1:1" ht="15">
      <c r="A2000" s="13"/>
    </row>
  </sheetData>
  <sheetProtection algorithmName="SHA-512" hashValue="qyR4nE5suormy7djn1I7dHsaGYSLD0Hy96V83F/TqZQtODghwPptla08RDb+bqV6jArJly0cj/ZDYkIALv4j4Q==" saltValue="dJZeOCNzjQdoIPvS7BqcmQ==" spinCount="100000" sheet="1" objects="1" scenarios="1" selectLockedCells="1" selectUnlockedCells="1"/>
  <dataConsolidate/>
  <mergeCells count="32">
    <mergeCell ref="E2:H2"/>
    <mergeCell ref="E3:H3"/>
    <mergeCell ref="O38:Q38"/>
    <mergeCell ref="O40:Q40"/>
    <mergeCell ref="J58:J59"/>
    <mergeCell ref="K58:K59"/>
    <mergeCell ref="L58:L59"/>
    <mergeCell ref="M58:M59"/>
    <mergeCell ref="O32:Q32"/>
    <mergeCell ref="O33:Q33"/>
    <mergeCell ref="O36:Q36"/>
    <mergeCell ref="J54:J55"/>
    <mergeCell ref="K54:K55"/>
    <mergeCell ref="L54:L55"/>
    <mergeCell ref="M54:M55"/>
    <mergeCell ref="J56:J57"/>
    <mergeCell ref="K56:K57"/>
    <mergeCell ref="L56:L57"/>
    <mergeCell ref="M56:M57"/>
    <mergeCell ref="D5:G5"/>
    <mergeCell ref="I5:L5"/>
    <mergeCell ref="M5:O5"/>
    <mergeCell ref="E45:G45"/>
    <mergeCell ref="F46:G46"/>
    <mergeCell ref="F47:G47"/>
    <mergeCell ref="D50:E50"/>
    <mergeCell ref="G50:H50"/>
    <mergeCell ref="J50:M51"/>
    <mergeCell ref="J52:J53"/>
    <mergeCell ref="K52:K53"/>
    <mergeCell ref="L52:L53"/>
    <mergeCell ref="M52:M53"/>
  </mergeCells>
  <dataValidations count="2">
    <dataValidation type="whole" allowBlank="1" showInputMessage="1" showErrorMessage="1" sqref="B1" xr:uid="{00000000-0002-0000-0C00-000000000000}">
      <formula1>0</formula1>
      <formula2>5000</formula2>
    </dataValidation>
    <dataValidation operator="lessThanOrEqual" allowBlank="1" showInputMessage="1" showErrorMessage="1" sqref="H24" xr:uid="{00000000-0002-0000-0C00-000001000000}"/>
  </dataValidations>
  <pageMargins left="0.70866141732283472" right="0.70866141732283472" top="0.74803149606299213" bottom="0.74803149606299213" header="0.31496062992125984" footer="0.31496062992125984"/>
  <pageSetup paperSize="9" scale="10" orientation="landscape" r:id="rId1"/>
  <headerFooter>
    <oddFooter>&amp;F</oddFooter>
  </headerFooter>
  <ignoredErrors>
    <ignoredError sqref="G55:H55 H65 J25:K25" formula="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pageSetUpPr fitToPage="1"/>
  </sheetPr>
  <dimension ref="A1:AJ2000"/>
  <sheetViews>
    <sheetView showGridLines="0" zoomScale="90" zoomScaleNormal="90" workbookViewId="0">
      <selection activeCell="B1" sqref="B1"/>
    </sheetView>
  </sheetViews>
  <sheetFormatPr defaultColWidth="11.42578125" defaultRowHeight="12.75"/>
  <cols>
    <col min="1" max="1" width="10.42578125" style="120" customWidth="1"/>
    <col min="2" max="2" width="6.42578125" style="18" customWidth="1"/>
    <col min="3" max="3" width="28.85546875" style="18" bestFit="1" customWidth="1"/>
    <col min="4" max="6" width="11.42578125" style="18" customWidth="1"/>
    <col min="7" max="7" width="12.28515625" style="18" customWidth="1"/>
    <col min="8" max="17" width="11.42578125" style="18" customWidth="1"/>
    <col min="18" max="24" width="11.42578125" style="18"/>
    <col min="25" max="25" width="11.42578125" style="18" customWidth="1"/>
    <col min="26" max="26" width="9.7109375" style="18" customWidth="1"/>
    <col min="27" max="27" width="24.28515625" style="21" customWidth="1"/>
    <col min="28" max="28" width="9.7109375" style="21" customWidth="1"/>
    <col min="29" max="29" width="9.85546875" style="21" customWidth="1"/>
    <col min="30" max="30" width="13.85546875" style="21" customWidth="1"/>
    <col min="31" max="31" width="12.140625" style="21" customWidth="1"/>
    <col min="32" max="32" width="12.7109375" style="21" customWidth="1"/>
    <col min="33" max="33" width="10.140625" style="21" customWidth="1"/>
    <col min="34" max="34" width="9.5703125" style="21" customWidth="1"/>
    <col min="35" max="35" width="13.7109375" style="21" customWidth="1"/>
    <col min="36" max="36" width="12.140625" style="21" customWidth="1"/>
    <col min="37" max="37" width="11.42578125" style="18" customWidth="1"/>
    <col min="38" max="16384" width="11.42578125" style="18"/>
  </cols>
  <sheetData>
    <row r="1" spans="1:36" ht="15">
      <c r="A1" s="87">
        <v>0</v>
      </c>
      <c r="B1" s="87"/>
      <c r="C1" s="46"/>
      <c r="D1" s="96"/>
      <c r="F1" s="21"/>
      <c r="G1" s="21"/>
      <c r="H1" s="21"/>
      <c r="I1" s="21"/>
      <c r="J1" s="21"/>
      <c r="K1" s="21"/>
      <c r="L1" s="21"/>
      <c r="M1" s="21"/>
      <c r="N1" s="21"/>
      <c r="O1" s="21"/>
      <c r="Q1" s="57"/>
      <c r="AA1" s="18"/>
      <c r="AB1" s="18"/>
      <c r="AC1" s="18"/>
      <c r="AD1" s="18"/>
      <c r="AE1" s="18"/>
      <c r="AF1" s="18"/>
      <c r="AG1" s="18"/>
      <c r="AH1" s="18"/>
      <c r="AI1" s="18"/>
      <c r="AJ1" s="18"/>
    </row>
    <row r="2" spans="1:36" ht="15">
      <c r="A2" s="13">
        <v>1</v>
      </c>
      <c r="C2" s="317"/>
      <c r="D2" s="21"/>
      <c r="E2" s="640" t="s">
        <v>681</v>
      </c>
      <c r="F2" s="640"/>
      <c r="G2" s="640"/>
      <c r="H2" s="640"/>
      <c r="I2" s="21"/>
      <c r="J2" s="21"/>
      <c r="K2" s="21"/>
      <c r="L2" s="21"/>
      <c r="Q2" s="57"/>
      <c r="AA2" s="18"/>
      <c r="AB2" s="18"/>
      <c r="AC2" s="18"/>
      <c r="AD2" s="18"/>
      <c r="AE2" s="18"/>
      <c r="AF2" s="18"/>
      <c r="AG2" s="18"/>
      <c r="AH2" s="18"/>
      <c r="AI2" s="18"/>
      <c r="AJ2" s="18"/>
    </row>
    <row r="3" spans="1:36" ht="15">
      <c r="A3" s="13">
        <v>2</v>
      </c>
      <c r="C3" s="317"/>
      <c r="D3" s="21"/>
      <c r="E3" s="641" t="s">
        <v>780</v>
      </c>
      <c r="F3" s="641"/>
      <c r="G3" s="641"/>
      <c r="H3" s="641"/>
      <c r="I3" s="21"/>
      <c r="J3" s="21"/>
      <c r="K3" s="21"/>
      <c r="L3" s="21"/>
      <c r="Q3" s="57"/>
      <c r="AA3" s="18"/>
      <c r="AB3" s="18"/>
      <c r="AC3" s="18"/>
      <c r="AD3" s="18"/>
      <c r="AE3" s="18"/>
      <c r="AF3" s="18"/>
      <c r="AG3" s="18"/>
      <c r="AH3" s="18"/>
      <c r="AI3" s="18"/>
      <c r="AJ3" s="18"/>
    </row>
    <row r="4" spans="1:36" ht="15">
      <c r="A4" s="13">
        <v>3</v>
      </c>
      <c r="C4" s="21"/>
      <c r="D4" s="21"/>
      <c r="E4" s="21"/>
      <c r="F4" s="21"/>
      <c r="G4" s="21"/>
      <c r="H4" s="21"/>
      <c r="I4" s="21"/>
      <c r="J4" s="21"/>
      <c r="K4" s="21"/>
      <c r="L4" s="21"/>
      <c r="Q4" s="57"/>
      <c r="AA4" s="18"/>
      <c r="AB4" s="18"/>
      <c r="AC4" s="18"/>
      <c r="AD4" s="18"/>
      <c r="AE4" s="18"/>
      <c r="AF4" s="18"/>
      <c r="AG4" s="18"/>
      <c r="AH4" s="18"/>
      <c r="AI4" s="18"/>
      <c r="AJ4" s="18"/>
    </row>
    <row r="5" spans="1:36" ht="15" customHeight="1">
      <c r="A5" s="13">
        <v>4</v>
      </c>
      <c r="C5" s="4"/>
      <c r="D5" s="631" t="s">
        <v>101</v>
      </c>
      <c r="E5" s="631"/>
      <c r="F5" s="631"/>
      <c r="G5" s="631"/>
      <c r="H5" s="4"/>
      <c r="I5" s="631" t="s">
        <v>102</v>
      </c>
      <c r="J5" s="631"/>
      <c r="K5" s="631"/>
      <c r="L5" s="631"/>
      <c r="M5" s="629" t="s">
        <v>49</v>
      </c>
      <c r="N5" s="630"/>
      <c r="O5" s="630"/>
      <c r="Q5" s="293" t="s">
        <v>26</v>
      </c>
      <c r="AA5" s="18"/>
      <c r="AB5" s="18"/>
      <c r="AC5" s="18"/>
      <c r="AD5" s="18"/>
      <c r="AE5" s="18"/>
      <c r="AF5" s="18"/>
      <c r="AG5" s="18"/>
      <c r="AH5" s="18"/>
      <c r="AI5" s="18"/>
      <c r="AJ5" s="18"/>
    </row>
    <row r="6" spans="1:36" ht="15" customHeight="1">
      <c r="A6" s="13">
        <v>5</v>
      </c>
      <c r="C6" s="4"/>
      <c r="E6" s="91" t="s">
        <v>204</v>
      </c>
      <c r="F6" s="91" t="s">
        <v>3</v>
      </c>
      <c r="H6" s="92" t="s">
        <v>4</v>
      </c>
      <c r="J6" s="91" t="s">
        <v>204</v>
      </c>
      <c r="K6" s="91" t="s">
        <v>3</v>
      </c>
      <c r="M6" s="91" t="s">
        <v>50</v>
      </c>
      <c r="N6" s="91" t="s">
        <v>51</v>
      </c>
      <c r="O6" s="91" t="s">
        <v>52</v>
      </c>
      <c r="Q6" s="294" t="s">
        <v>497</v>
      </c>
      <c r="AA6" s="18"/>
      <c r="AB6" s="18"/>
      <c r="AC6" s="18"/>
      <c r="AD6" s="18"/>
      <c r="AE6" s="18"/>
      <c r="AF6" s="18"/>
      <c r="AG6" s="18"/>
      <c r="AH6" s="18"/>
      <c r="AI6" s="18"/>
      <c r="AJ6" s="18"/>
    </row>
    <row r="7" spans="1:36" ht="15" customHeight="1">
      <c r="A7" s="13">
        <v>6</v>
      </c>
      <c r="C7" s="1" t="s">
        <v>21</v>
      </c>
      <c r="E7" s="3">
        <v>430</v>
      </c>
      <c r="F7" s="3">
        <v>430</v>
      </c>
      <c r="H7" s="5">
        <f ca="1">IF(CLUSTER_6!I9&lt;&gt;Translation!B101,0,1)</f>
        <v>0</v>
      </c>
      <c r="J7" s="6">
        <f ca="1">E7*H7</f>
        <v>0</v>
      </c>
      <c r="K7" s="6">
        <f ca="1">F7*H7</f>
        <v>0</v>
      </c>
      <c r="M7" s="57"/>
      <c r="N7" s="57"/>
      <c r="O7" s="57"/>
      <c r="Q7" s="305">
        <f xml:space="preserve"> ( (9*14.5)/(230))*1000</f>
        <v>567.39130434782612</v>
      </c>
      <c r="AA7" s="18"/>
      <c r="AB7" s="18"/>
      <c r="AC7" s="18"/>
      <c r="AD7" s="18"/>
      <c r="AE7" s="18"/>
      <c r="AF7" s="18"/>
      <c r="AG7" s="18"/>
      <c r="AH7" s="18"/>
      <c r="AI7" s="18"/>
      <c r="AJ7" s="18"/>
    </row>
    <row r="8" spans="1:36" ht="15" customHeight="1">
      <c r="A8" s="13">
        <v>7</v>
      </c>
      <c r="C8" s="52" t="s">
        <v>45</v>
      </c>
      <c r="E8" s="43">
        <v>30</v>
      </c>
      <c r="F8" s="43">
        <v>30</v>
      </c>
      <c r="H8" s="6">
        <f ca="1">IF(H7=1,CLUSTER_6!I14,0)</f>
        <v>0</v>
      </c>
      <c r="J8" s="6">
        <f ca="1">E8*H8</f>
        <v>0</v>
      </c>
      <c r="K8" s="6">
        <f ca="1">F8*H8</f>
        <v>0</v>
      </c>
      <c r="M8" s="57"/>
      <c r="N8" s="57"/>
      <c r="O8" s="57"/>
      <c r="Q8" s="57"/>
      <c r="AA8" s="18"/>
      <c r="AB8" s="18"/>
      <c r="AC8" s="18"/>
      <c r="AD8" s="18"/>
      <c r="AE8" s="18"/>
      <c r="AF8" s="18"/>
      <c r="AG8" s="18"/>
      <c r="AH8" s="18"/>
      <c r="AI8" s="18"/>
      <c r="AJ8" s="18"/>
    </row>
    <row r="9" spans="1:36" ht="15" customHeight="1">
      <c r="A9" s="13">
        <v>8</v>
      </c>
      <c r="C9" s="52" t="s">
        <v>46</v>
      </c>
      <c r="E9" s="44">
        <v>60</v>
      </c>
      <c r="F9" s="44">
        <v>60</v>
      </c>
      <c r="H9" s="6">
        <f ca="1">IF(H7=1,CLUSTER_6!I15,0)</f>
        <v>0</v>
      </c>
      <c r="J9" s="6">
        <f ca="1">E9*H9</f>
        <v>0</v>
      </c>
      <c r="K9" s="6">
        <f ca="1">F9*H9</f>
        <v>0</v>
      </c>
      <c r="M9" s="57"/>
      <c r="N9" s="57"/>
      <c r="O9" s="57"/>
      <c r="Q9" s="57"/>
      <c r="AA9" s="18"/>
      <c r="AB9" s="18"/>
      <c r="AC9" s="18"/>
      <c r="AD9" s="18"/>
      <c r="AE9" s="18"/>
      <c r="AF9" s="18"/>
      <c r="AG9" s="18"/>
      <c r="AH9" s="18"/>
      <c r="AI9" s="18"/>
      <c r="AJ9" s="18"/>
    </row>
    <row r="10" spans="1:36" ht="15" customHeight="1">
      <c r="A10" s="13">
        <v>9</v>
      </c>
      <c r="C10" s="121"/>
      <c r="E10" s="44"/>
      <c r="F10" s="44"/>
      <c r="H10" s="6"/>
      <c r="J10" s="6"/>
      <c r="K10" s="6"/>
      <c r="M10" s="57"/>
      <c r="N10" s="57"/>
      <c r="O10" s="57"/>
      <c r="Q10" s="57"/>
      <c r="AA10" s="18"/>
      <c r="AB10" s="18"/>
      <c r="AC10" s="18"/>
      <c r="AD10" s="18"/>
      <c r="AE10" s="18"/>
      <c r="AF10" s="18"/>
      <c r="AG10" s="18"/>
      <c r="AH10" s="18"/>
      <c r="AI10" s="18"/>
      <c r="AJ10" s="18"/>
    </row>
    <row r="11" spans="1:36" ht="15" customHeight="1">
      <c r="A11" s="13">
        <v>10</v>
      </c>
      <c r="C11" s="384" t="s">
        <v>760</v>
      </c>
      <c r="E11" s="3">
        <v>350</v>
      </c>
      <c r="F11" s="3">
        <v>350</v>
      </c>
      <c r="H11" s="5">
        <f ca="1">IF(CLUSTER_6!I9=Translation!B101,IF(CLUSTER_6!E17=Translation!B104,1,0),0)</f>
        <v>0</v>
      </c>
      <c r="J11" s="6">
        <f ca="1">E11*H11</f>
        <v>0</v>
      </c>
      <c r="K11" s="6">
        <f ca="1">F11*H11</f>
        <v>0</v>
      </c>
      <c r="M11" s="57"/>
      <c r="N11" s="57"/>
      <c r="O11" s="57"/>
      <c r="Q11" s="57"/>
      <c r="AA11" s="18"/>
      <c r="AB11" s="18"/>
      <c r="AC11" s="18"/>
      <c r="AD11" s="18"/>
      <c r="AE11" s="18"/>
      <c r="AF11" s="18"/>
      <c r="AG11" s="18"/>
      <c r="AH11" s="18"/>
      <c r="AI11" s="18"/>
      <c r="AJ11" s="18"/>
    </row>
    <row r="12" spans="1:36" ht="15" customHeight="1">
      <c r="A12" s="13">
        <v>11</v>
      </c>
      <c r="C12" s="385" t="s">
        <v>768</v>
      </c>
      <c r="E12" s="7">
        <v>40</v>
      </c>
      <c r="F12" s="7">
        <v>40</v>
      </c>
      <c r="H12" s="5">
        <f ca="1">IF(H11=1,IF(CLUSTER_6!E17=Translation!B104,CLUSTER_6!I18,0),0)</f>
        <v>0</v>
      </c>
      <c r="J12" s="6">
        <f ca="1">E12*H12</f>
        <v>0</v>
      </c>
      <c r="K12" s="6">
        <f ca="1">F12*H12</f>
        <v>0</v>
      </c>
      <c r="M12" s="57"/>
      <c r="N12" s="57"/>
      <c r="O12" s="57"/>
      <c r="Q12" s="57"/>
      <c r="AA12" s="18"/>
      <c r="AB12" s="18"/>
      <c r="AC12" s="18"/>
      <c r="AD12" s="18"/>
      <c r="AE12" s="18"/>
      <c r="AF12" s="18"/>
      <c r="AG12" s="18"/>
      <c r="AH12" s="18"/>
      <c r="AI12" s="18"/>
      <c r="AJ12" s="18"/>
    </row>
    <row r="13" spans="1:36" ht="15" customHeight="1">
      <c r="A13" s="13">
        <v>12</v>
      </c>
      <c r="C13" s="121"/>
      <c r="E13" s="7"/>
      <c r="F13" s="7"/>
      <c r="H13" s="5"/>
      <c r="J13" s="6"/>
      <c r="K13" s="6"/>
      <c r="M13" s="57"/>
      <c r="N13" s="57"/>
      <c r="O13" s="57"/>
      <c r="Q13" s="57"/>
      <c r="AA13" s="18"/>
      <c r="AB13" s="18"/>
      <c r="AC13" s="18"/>
      <c r="AD13" s="18"/>
      <c r="AE13" s="18"/>
      <c r="AF13" s="18"/>
      <c r="AG13" s="18"/>
      <c r="AH13" s="18"/>
      <c r="AI13" s="18"/>
      <c r="AJ13" s="18"/>
    </row>
    <row r="14" spans="1:36" ht="15" customHeight="1">
      <c r="A14" s="13">
        <v>13</v>
      </c>
      <c r="C14" s="56" t="s">
        <v>508</v>
      </c>
      <c r="E14" s="44">
        <f ca="1">IF(H14=1,IF(CLUSTER_6!E17=Translation!B105,(CLUSTER_6!I18)*2,0),0)</f>
        <v>0</v>
      </c>
      <c r="F14" s="44">
        <f ca="1">IF(H14=1,IF(CLUSTER_6!E17=Translation!B105,(CLUSTER_6!I18)*2,0),0)</f>
        <v>0</v>
      </c>
      <c r="H14" s="5">
        <f ca="1">IF(CLUSTER_6!I9=Translation!B101,IF(CLUSTER_6!E17=Translation!B105,1,0),0)</f>
        <v>0</v>
      </c>
      <c r="J14" s="44">
        <f ca="1">E14*H14</f>
        <v>0</v>
      </c>
      <c r="K14" s="44">
        <f ca="1">F14*H14</f>
        <v>0</v>
      </c>
      <c r="M14" s="57"/>
      <c r="N14" s="57"/>
      <c r="O14" s="57"/>
      <c r="Q14" s="57"/>
      <c r="AA14" s="18"/>
      <c r="AB14" s="18"/>
      <c r="AC14" s="18"/>
      <c r="AD14" s="18"/>
      <c r="AE14" s="18"/>
      <c r="AF14" s="18"/>
      <c r="AG14" s="18"/>
      <c r="AH14" s="18"/>
      <c r="AI14" s="18"/>
      <c r="AJ14" s="18"/>
    </row>
    <row r="15" spans="1:36" ht="15" customHeight="1">
      <c r="A15" s="13">
        <v>14</v>
      </c>
      <c r="Q15" s="293" t="s">
        <v>520</v>
      </c>
      <c r="AA15" s="18"/>
      <c r="AB15" s="18"/>
      <c r="AC15" s="18"/>
      <c r="AD15" s="18"/>
      <c r="AE15" s="18"/>
      <c r="AF15" s="18"/>
      <c r="AG15" s="18"/>
      <c r="AH15" s="18"/>
      <c r="AI15" s="18"/>
      <c r="AJ15" s="18"/>
    </row>
    <row r="16" spans="1:36" ht="15" customHeight="1">
      <c r="A16" s="13">
        <v>15</v>
      </c>
      <c r="C16" s="55" t="s">
        <v>29</v>
      </c>
      <c r="E16" s="314">
        <v>670</v>
      </c>
      <c r="F16" s="2"/>
      <c r="H16" s="5">
        <f ca="1">IF(CLUSTER_6!I9=Translation!B101,(M16+N16+O16),0)</f>
        <v>0</v>
      </c>
      <c r="J16" s="6">
        <f ca="1">E16*H16</f>
        <v>0</v>
      </c>
      <c r="K16" s="315">
        <f ca="1">((((20.33-5.25)/600)*H18) + (5.25*H16))*1000</f>
        <v>0</v>
      </c>
      <c r="M16" s="58">
        <f ca="1">IF(CLUSTER_6!E20=Translation!B107,1,0)</f>
        <v>0</v>
      </c>
      <c r="N16" s="58">
        <f ca="1">IF(CLUSTER_6!E25=Translation!B107,1,0)</f>
        <v>0</v>
      </c>
      <c r="O16" s="58">
        <f ca="1">IF(CLUSTER_6!E30=Translation!B107,1,0)</f>
        <v>0</v>
      </c>
      <c r="Q16" s="322">
        <f>(20330*12)/230</f>
        <v>1060.695652173913</v>
      </c>
      <c r="AA16" s="18"/>
      <c r="AB16" s="18"/>
      <c r="AC16" s="18"/>
      <c r="AD16" s="18"/>
      <c r="AE16" s="18"/>
      <c r="AF16" s="18"/>
      <c r="AG16" s="18"/>
      <c r="AH16" s="18"/>
      <c r="AI16" s="18"/>
      <c r="AJ16" s="18"/>
    </row>
    <row r="17" spans="1:36" ht="15" customHeight="1">
      <c r="A17" s="13">
        <v>16</v>
      </c>
      <c r="C17" s="53" t="s">
        <v>44</v>
      </c>
      <c r="E17" s="44">
        <v>30</v>
      </c>
      <c r="F17" s="44">
        <v>30</v>
      </c>
      <c r="H17" s="5">
        <f ca="1">IF(CLUSTER_6!I9=Translation!B101,(M17+N17+O17),0)</f>
        <v>0</v>
      </c>
      <c r="J17" s="6">
        <f ca="1">E17*H17</f>
        <v>0</v>
      </c>
      <c r="K17" s="6">
        <f ca="1">F17*H17</f>
        <v>0</v>
      </c>
      <c r="M17" s="57">
        <f ca="1">IF(CLUSTER_6!E20=Translation!B107,CLUSTER_6!I21,0)</f>
        <v>0</v>
      </c>
      <c r="N17" s="57">
        <f ca="1">IF(CLUSTER_6!E25=Translation!B107,CLUSTER_6!I26,0)</f>
        <v>0</v>
      </c>
      <c r="O17" s="57">
        <f ca="1">IF(CLUSTER_6!E30=Translation!B107,CLUSTER_6!I31,0)</f>
        <v>0</v>
      </c>
      <c r="Q17" s="57"/>
      <c r="AA17" s="18"/>
      <c r="AB17" s="18"/>
      <c r="AC17" s="18"/>
      <c r="AD17" s="18"/>
      <c r="AE17" s="18"/>
      <c r="AF17" s="18"/>
      <c r="AG17" s="18"/>
      <c r="AH17" s="18"/>
      <c r="AI17" s="18"/>
      <c r="AJ17" s="18"/>
    </row>
    <row r="18" spans="1:36" ht="15" customHeight="1">
      <c r="A18" s="13">
        <v>17</v>
      </c>
      <c r="C18" s="53" t="s">
        <v>43</v>
      </c>
      <c r="E18" s="44"/>
      <c r="F18" s="44"/>
      <c r="H18" s="5">
        <f ca="1">IF(CLUSTER_6!I9=Translation!B101,(M18+N18+O18),0)</f>
        <v>0</v>
      </c>
      <c r="J18" s="6"/>
      <c r="K18" s="6"/>
      <c r="M18" s="57">
        <f ca="1">IF(CLUSTER_6!E20=Translation!B107,CLUSTER_6!I22,0)</f>
        <v>0</v>
      </c>
      <c r="N18" s="57">
        <f ca="1">IF(CLUSTER_6!E25=Translation!B107,CLUSTER_6!I27,0)</f>
        <v>0</v>
      </c>
      <c r="O18" s="57">
        <f ca="1">IF(CLUSTER_6!E30=Translation!B107,CLUSTER_6!I32,0)</f>
        <v>0</v>
      </c>
      <c r="Q18" s="57"/>
      <c r="AA18" s="18"/>
      <c r="AB18" s="18"/>
      <c r="AC18" s="18"/>
      <c r="AD18" s="18"/>
      <c r="AE18" s="18"/>
      <c r="AF18" s="18"/>
      <c r="AG18" s="18"/>
      <c r="AH18" s="18"/>
      <c r="AI18" s="18"/>
      <c r="AJ18" s="18"/>
    </row>
    <row r="19" spans="1:36" ht="15" customHeight="1">
      <c r="A19" s="13">
        <v>18</v>
      </c>
      <c r="C19" s="55" t="s">
        <v>20</v>
      </c>
      <c r="E19" s="314">
        <v>790</v>
      </c>
      <c r="F19" s="2"/>
      <c r="H19" s="5">
        <f ca="1">IF(CLUSTER_6!I9=Translation!B101,(M19+N19+O19),0)</f>
        <v>0</v>
      </c>
      <c r="J19" s="6">
        <f ca="1">E19*H19</f>
        <v>0</v>
      </c>
      <c r="K19" s="315">
        <f ca="1">((((22.58-7.5)/600)*H21) + (7.5*H19))*1000</f>
        <v>0</v>
      </c>
      <c r="M19" s="58">
        <f ca="1">IF(CLUSTER_6!E20=Translation!B108,1,0)</f>
        <v>0</v>
      </c>
      <c r="N19" s="58">
        <f ca="1">IF(CLUSTER_6!E25=Translation!B108,1,0)</f>
        <v>0</v>
      </c>
      <c r="O19" s="58">
        <f ca="1">IF(CLUSTER_6!E30=Translation!B108,1,0)</f>
        <v>0</v>
      </c>
      <c r="Q19" s="322">
        <f>(22580*12)/230</f>
        <v>1178.0869565217392</v>
      </c>
      <c r="AA19" s="18"/>
      <c r="AB19" s="18"/>
      <c r="AC19" s="18"/>
      <c r="AD19" s="18"/>
      <c r="AE19" s="18"/>
      <c r="AF19" s="18"/>
      <c r="AG19" s="18"/>
      <c r="AH19" s="18"/>
      <c r="AI19" s="18"/>
      <c r="AJ19" s="18"/>
    </row>
    <row r="20" spans="1:36" ht="15" customHeight="1">
      <c r="A20" s="13">
        <v>19</v>
      </c>
      <c r="C20" s="53" t="s">
        <v>44</v>
      </c>
      <c r="E20" s="44">
        <v>30</v>
      </c>
      <c r="F20" s="44">
        <v>30</v>
      </c>
      <c r="H20" s="5">
        <f ca="1">IF(CLUSTER_6!I9=Translation!B101,(M20+N20+O20),0)</f>
        <v>0</v>
      </c>
      <c r="J20" s="6">
        <f ca="1">E20*H20</f>
        <v>0</v>
      </c>
      <c r="K20" s="6">
        <f ca="1">F20*H20</f>
        <v>0</v>
      </c>
      <c r="M20" s="57">
        <f ca="1">IF(CLUSTER_6!E20=Translation!B108,CLUSTER_6!I21,0)</f>
        <v>0</v>
      </c>
      <c r="N20" s="57">
        <f ca="1">IF(CLUSTER_6!E25=Translation!B108,CLUSTER_6!I26,0)</f>
        <v>0</v>
      </c>
      <c r="O20" s="57">
        <f ca="1">IF(CLUSTER_6!E30=Translation!B108,CLUSTER_6!I31,0)</f>
        <v>0</v>
      </c>
      <c r="Q20" s="57"/>
      <c r="AA20" s="18"/>
      <c r="AB20" s="18"/>
      <c r="AC20" s="18"/>
      <c r="AD20" s="18"/>
      <c r="AE20" s="18"/>
      <c r="AF20" s="18"/>
      <c r="AG20" s="18"/>
      <c r="AH20" s="18"/>
      <c r="AI20" s="18"/>
      <c r="AJ20" s="18"/>
    </row>
    <row r="21" spans="1:36" ht="15" customHeight="1">
      <c r="A21" s="13">
        <v>20</v>
      </c>
      <c r="C21" s="53" t="s">
        <v>43</v>
      </c>
      <c r="E21" s="44"/>
      <c r="F21" s="44"/>
      <c r="H21" s="5">
        <f ca="1">IF(CLUSTER_6!I9=Translation!B101,(M21+N21+O21),0)</f>
        <v>0</v>
      </c>
      <c r="J21" s="6"/>
      <c r="K21" s="6"/>
      <c r="M21" s="57">
        <f ca="1">IF(CLUSTER_6!E20=Translation!B108,CLUSTER_6!I22,0)</f>
        <v>0</v>
      </c>
      <c r="N21" s="57">
        <f ca="1">IF(CLUSTER_6!E25=Translation!B108,CLUSTER_6!I27,0)</f>
        <v>0</v>
      </c>
      <c r="O21" s="57">
        <f ca="1">IF(CLUSTER_6!E30=Translation!B108,CLUSTER_6!I32,0)</f>
        <v>0</v>
      </c>
      <c r="Q21" s="57"/>
      <c r="AA21" s="18"/>
      <c r="AB21" s="18"/>
      <c r="AC21" s="18"/>
      <c r="AD21" s="18"/>
      <c r="AE21" s="18"/>
      <c r="AF21" s="18"/>
      <c r="AG21" s="18"/>
      <c r="AH21" s="18"/>
      <c r="AI21" s="18"/>
      <c r="AJ21" s="18"/>
    </row>
    <row r="22" spans="1:36" ht="15" customHeight="1">
      <c r="A22" s="13">
        <v>21</v>
      </c>
      <c r="C22" s="55" t="s">
        <v>47</v>
      </c>
      <c r="E22" s="2">
        <v>700</v>
      </c>
      <c r="F22" s="2">
        <v>700</v>
      </c>
      <c r="H22" s="5">
        <f ca="1">IF(CLUSTER_6!I9=Translation!B101,(M22+N22+O22),0)</f>
        <v>0</v>
      </c>
      <c r="J22" s="6">
        <f ca="1">E22*H22</f>
        <v>0</v>
      </c>
      <c r="K22" s="6">
        <f ca="1">F22*H22</f>
        <v>0</v>
      </c>
      <c r="M22" s="58">
        <f ca="1">IF(CLUSTER_6!E20=Translation!B109,1,0)</f>
        <v>0</v>
      </c>
      <c r="N22" s="58">
        <f ca="1">IF(CLUSTER_6!E25=Translation!B109,1,0)</f>
        <v>0</v>
      </c>
      <c r="O22" s="58">
        <f ca="1">IF(CLUSTER_6!E30=Translation!B109,1,0)</f>
        <v>0</v>
      </c>
      <c r="Q22" s="57"/>
      <c r="AA22" s="18"/>
      <c r="AB22" s="18"/>
      <c r="AC22" s="18"/>
      <c r="AD22" s="18"/>
      <c r="AE22" s="18"/>
      <c r="AF22" s="18"/>
      <c r="AG22" s="18"/>
      <c r="AH22" s="18"/>
      <c r="AI22" s="18"/>
      <c r="AJ22" s="18"/>
    </row>
    <row r="23" spans="1:36" ht="15" customHeight="1">
      <c r="A23" s="13">
        <v>22</v>
      </c>
      <c r="C23" s="53" t="s">
        <v>81</v>
      </c>
      <c r="E23" s="44">
        <v>40</v>
      </c>
      <c r="F23" s="44">
        <v>40</v>
      </c>
      <c r="H23" s="5">
        <f ca="1">IF(CLUSTER_6!I9=Translation!B101,(M23+N23+O23),0)</f>
        <v>0</v>
      </c>
      <c r="J23" s="6">
        <f ca="1">E23*H23</f>
        <v>0</v>
      </c>
      <c r="K23" s="6">
        <f ca="1">F23*H23</f>
        <v>0</v>
      </c>
      <c r="M23" s="59">
        <f ca="1">IF(CLUSTER_6!E20=Translation!B109,CLUSTER_6!I21,0)</f>
        <v>0</v>
      </c>
      <c r="N23" s="59">
        <f ca="1">IF(CLUSTER_6!E25=Translation!B109,CLUSTER_6!I26,0)</f>
        <v>0</v>
      </c>
      <c r="O23" s="59">
        <f ca="1">IF(CLUSTER_6!E30=Translation!B109,CLUSTER_6!I31,0)</f>
        <v>0</v>
      </c>
      <c r="Q23" s="57"/>
      <c r="AA23" s="18"/>
      <c r="AB23" s="18"/>
      <c r="AC23" s="18"/>
      <c r="AD23" s="18"/>
      <c r="AE23" s="18"/>
      <c r="AF23" s="18"/>
      <c r="AG23" s="18"/>
      <c r="AH23" s="18"/>
      <c r="AI23" s="18"/>
      <c r="AJ23" s="18"/>
    </row>
    <row r="24" spans="1:36" ht="15" customHeight="1">
      <c r="A24" s="13">
        <v>23</v>
      </c>
      <c r="C24" s="53" t="s">
        <v>82</v>
      </c>
      <c r="E24" s="44">
        <v>70</v>
      </c>
      <c r="F24" s="44">
        <v>70</v>
      </c>
      <c r="H24" s="5">
        <f ca="1">IF(CLUSTER_6!I9=Translation!B101,(M24+N24+O24),0)</f>
        <v>0</v>
      </c>
      <c r="J24" s="6">
        <f ca="1">E24*H24</f>
        <v>0</v>
      </c>
      <c r="K24" s="6">
        <f ca="1">F24*H24</f>
        <v>0</v>
      </c>
      <c r="M24" s="57">
        <f ca="1">IF(CLUSTER_6!E20=Translation!B109,CLUSTER_6!I22,0)</f>
        <v>0</v>
      </c>
      <c r="N24" s="57">
        <f ca="1">IF(CLUSTER_6!E25=Translation!B109,CLUSTER_6!I27,0)</f>
        <v>0</v>
      </c>
      <c r="O24" s="57">
        <f ca="1">IF(CLUSTER_6!E30=Translation!B109,CLUSTER_6!I32,0)</f>
        <v>0</v>
      </c>
      <c r="Q24" s="57"/>
      <c r="AA24" s="18"/>
      <c r="AB24" s="18"/>
      <c r="AC24" s="18"/>
      <c r="AD24" s="18"/>
      <c r="AE24" s="18"/>
      <c r="AF24" s="18"/>
      <c r="AG24" s="18"/>
      <c r="AH24" s="18"/>
      <c r="AI24" s="18"/>
      <c r="AJ24" s="18"/>
    </row>
    <row r="25" spans="1:36" ht="15" customHeight="1">
      <c r="A25" s="13">
        <v>24</v>
      </c>
      <c r="C25" s="53" t="s">
        <v>79</v>
      </c>
      <c r="E25" s="44"/>
      <c r="F25" s="44"/>
      <c r="H25" s="5">
        <f ca="1">IF(CLUSTER_6!I9=Translation!B101,(M25+N25+O25),0)</f>
        <v>0</v>
      </c>
      <c r="J25" s="6">
        <f ca="1">(H25/12)*1000</f>
        <v>0</v>
      </c>
      <c r="K25" s="6">
        <f ca="1">(H25/12)*1000</f>
        <v>0</v>
      </c>
      <c r="M25" s="57">
        <f ca="1">IF(CLUSTER_6!E20=Translation!B109,CLUSTER_6!I23,0)</f>
        <v>0</v>
      </c>
      <c r="N25" s="57">
        <f ca="1">IF(CLUSTER_6!E25=Translation!B109,CLUSTER_6!I28,0)</f>
        <v>0</v>
      </c>
      <c r="O25" s="57">
        <f ca="1">IF(CLUSTER_6!E30=Translation!B109,CLUSTER_6!I33,0)</f>
        <v>0</v>
      </c>
      <c r="Q25" s="57"/>
      <c r="AA25" s="18"/>
      <c r="AB25" s="18"/>
      <c r="AC25" s="18"/>
      <c r="AD25" s="18"/>
      <c r="AE25" s="18"/>
      <c r="AF25" s="18"/>
      <c r="AG25" s="18"/>
      <c r="AH25" s="18"/>
      <c r="AI25" s="18"/>
      <c r="AJ25" s="18"/>
    </row>
    <row r="26" spans="1:36" ht="15" customHeight="1">
      <c r="A26" s="13">
        <v>25</v>
      </c>
      <c r="C26" s="56" t="s">
        <v>509</v>
      </c>
      <c r="E26" s="44">
        <f ca="1">IF(H26=1,CLUSTER_6!I21,0)*4</f>
        <v>0</v>
      </c>
      <c r="F26" s="44">
        <f ca="1">IF(H26=1,CLUSTER_6!I22,0)*4</f>
        <v>0</v>
      </c>
      <c r="H26" s="5">
        <f ca="1">IF(CLUSTER_6!I9=Translation!B101,IF(CLUSTER_6!E20=Translation!B110,1,0),0)</f>
        <v>0</v>
      </c>
      <c r="J26" s="44">
        <f ca="1">E26*H26</f>
        <v>0</v>
      </c>
      <c r="K26" s="44">
        <f ca="1">F26*H26</f>
        <v>0</v>
      </c>
      <c r="M26" s="59"/>
      <c r="N26" s="59"/>
      <c r="O26" s="59"/>
      <c r="Q26" s="57"/>
      <c r="AA26" s="18"/>
      <c r="AB26" s="18"/>
      <c r="AC26" s="18"/>
      <c r="AD26" s="18"/>
      <c r="AE26" s="18"/>
      <c r="AF26" s="18"/>
      <c r="AG26" s="18"/>
      <c r="AH26" s="18"/>
      <c r="AI26" s="18"/>
      <c r="AJ26" s="18"/>
    </row>
    <row r="27" spans="1:36" ht="15" customHeight="1">
      <c r="A27" s="13">
        <v>26</v>
      </c>
      <c r="C27" s="56" t="s">
        <v>510</v>
      </c>
      <c r="E27" s="44">
        <f ca="1">IF(H27=1,CLUSTER_6!I26,0)*4</f>
        <v>0</v>
      </c>
      <c r="F27" s="44">
        <f ca="1">IF(H27=1,CLUSTER_6!I27,0)*4</f>
        <v>0</v>
      </c>
      <c r="H27" s="44">
        <f ca="1">IF(CLUSTER_6!I9=Translation!B101,IF(CLUSTER_6!E25=Translation!B110,1,0),0)</f>
        <v>0</v>
      </c>
      <c r="J27" s="44">
        <f ca="1">E27*H27</f>
        <v>0</v>
      </c>
      <c r="K27" s="44">
        <f ca="1">F27*H27</f>
        <v>0</v>
      </c>
      <c r="M27" s="59"/>
      <c r="N27" s="59"/>
      <c r="O27" s="59"/>
      <c r="Q27" s="57"/>
      <c r="AA27" s="18"/>
      <c r="AB27" s="18"/>
      <c r="AC27" s="18"/>
      <c r="AD27" s="18"/>
      <c r="AE27" s="18"/>
      <c r="AF27" s="18"/>
      <c r="AG27" s="18"/>
      <c r="AH27" s="18"/>
      <c r="AI27" s="18"/>
      <c r="AJ27" s="18"/>
    </row>
    <row r="28" spans="1:36" ht="15" customHeight="1">
      <c r="A28" s="13">
        <v>27</v>
      </c>
      <c r="C28" s="56" t="s">
        <v>511</v>
      </c>
      <c r="E28" s="44">
        <f ca="1">IF(H28=1,CLUSTER_6!I31,0)*4</f>
        <v>0</v>
      </c>
      <c r="F28" s="44">
        <f ca="1">IF(H28=1,CLUSTER_6!I32,0)*4</f>
        <v>0</v>
      </c>
      <c r="H28" s="44">
        <f ca="1">IF(CLUSTER_6!I9=Translation!B101,IF(CLUSTER_6!E30=Translation!B110,1,0),0)</f>
        <v>0</v>
      </c>
      <c r="J28" s="44">
        <f ca="1">E28*H28</f>
        <v>0</v>
      </c>
      <c r="K28" s="44">
        <f ca="1">F28*H28</f>
        <v>0</v>
      </c>
      <c r="M28" s="59"/>
      <c r="N28" s="59"/>
      <c r="O28" s="59"/>
      <c r="Q28" s="57"/>
      <c r="AA28" s="18"/>
      <c r="AB28" s="18"/>
      <c r="AC28" s="18"/>
      <c r="AD28" s="18"/>
      <c r="AE28" s="18"/>
      <c r="AF28" s="18"/>
      <c r="AG28" s="18"/>
      <c r="AH28" s="18"/>
      <c r="AI28" s="18"/>
      <c r="AJ28" s="18"/>
    </row>
    <row r="29" spans="1:36" ht="15" customHeight="1">
      <c r="A29" s="13">
        <v>28</v>
      </c>
      <c r="C29" s="54"/>
      <c r="E29" s="21"/>
      <c r="F29" s="21"/>
      <c r="H29" s="21"/>
      <c r="J29" s="21"/>
      <c r="K29" s="21"/>
      <c r="M29" s="57"/>
      <c r="N29" s="57"/>
      <c r="O29" s="57"/>
      <c r="Q29" s="57"/>
      <c r="AA29" s="18"/>
      <c r="AB29" s="18"/>
      <c r="AC29" s="18"/>
      <c r="AD29" s="18"/>
      <c r="AE29" s="18"/>
      <c r="AF29" s="18"/>
      <c r="AG29" s="18"/>
      <c r="AH29" s="18"/>
      <c r="AI29" s="18"/>
      <c r="AJ29" s="18"/>
    </row>
    <row r="30" spans="1:36" ht="15" customHeight="1">
      <c r="A30" s="13">
        <v>29</v>
      </c>
      <c r="C30" s="1" t="s">
        <v>40</v>
      </c>
      <c r="E30" s="3">
        <v>420</v>
      </c>
      <c r="F30" s="3">
        <v>420</v>
      </c>
      <c r="H30" s="6">
        <f ca="1">IF((AND(CLUSTER_6!I9=Translation!B101, CLUSTER_6!I35=Translation!B101)),CLUSTER_6!I36,0)</f>
        <v>0</v>
      </c>
      <c r="J30" s="6">
        <f ca="1">E30*H30</f>
        <v>0</v>
      </c>
      <c r="K30" s="6">
        <f ca="1">F30*H30</f>
        <v>0</v>
      </c>
      <c r="M30" s="57"/>
      <c r="N30" s="57"/>
      <c r="O30" s="57"/>
      <c r="Q30" s="57"/>
      <c r="AA30" s="18"/>
      <c r="AB30" s="18"/>
      <c r="AC30" s="18"/>
      <c r="AD30" s="18"/>
      <c r="AE30" s="18"/>
      <c r="AF30" s="18"/>
      <c r="AG30" s="18"/>
      <c r="AH30" s="18"/>
      <c r="AI30" s="18"/>
      <c r="AJ30" s="18"/>
    </row>
    <row r="31" spans="1:36" ht="15" customHeight="1">
      <c r="A31" s="13">
        <v>30</v>
      </c>
      <c r="C31" s="1" t="s">
        <v>41</v>
      </c>
      <c r="E31" s="3">
        <v>420</v>
      </c>
      <c r="F31" s="3">
        <v>420</v>
      </c>
      <c r="H31" s="6">
        <f ca="1">IF((AND(CLUSTER_6!I9=Translation!B101, CLUSTER_6!I35=Translation!B101)),CLUSTER_6!I37,0)</f>
        <v>0</v>
      </c>
      <c r="J31" s="6">
        <f ca="1">E31*H31</f>
        <v>0</v>
      </c>
      <c r="K31" s="6">
        <f ca="1">F31*H31</f>
        <v>0</v>
      </c>
      <c r="N31" s="57"/>
      <c r="O31" s="57"/>
      <c r="Q31" s="57"/>
      <c r="AA31" s="18"/>
      <c r="AB31" s="18"/>
      <c r="AC31" s="18"/>
      <c r="AD31" s="18"/>
      <c r="AE31" s="18"/>
      <c r="AF31" s="18"/>
      <c r="AG31" s="18"/>
      <c r="AH31" s="18"/>
      <c r="AI31" s="18"/>
      <c r="AJ31" s="18"/>
    </row>
    <row r="32" spans="1:36" ht="15" customHeight="1">
      <c r="A32" s="13">
        <v>31</v>
      </c>
      <c r="C32" s="1" t="s">
        <v>23</v>
      </c>
      <c r="E32" s="3">
        <v>10</v>
      </c>
      <c r="F32" s="3">
        <v>10</v>
      </c>
      <c r="H32" s="6">
        <f ca="1">IF((AND(CLUSTER_6!I9=Translation!B101, CLUSTER_6!I35=Translation!B101)),CLUSTER_6!I38,0)</f>
        <v>0</v>
      </c>
      <c r="J32" s="6">
        <f ca="1">E32*H32</f>
        <v>0</v>
      </c>
      <c r="K32" s="6">
        <f ca="1">F32*H32</f>
        <v>0</v>
      </c>
      <c r="M32" s="330"/>
      <c r="N32" s="338">
        <f ca="1">H30+H31</f>
        <v>0</v>
      </c>
      <c r="O32" s="628" t="s">
        <v>744</v>
      </c>
      <c r="P32" s="628"/>
      <c r="Q32" s="628"/>
      <c r="AA32" s="18"/>
      <c r="AB32" s="18"/>
      <c r="AC32" s="18"/>
      <c r="AD32" s="18"/>
      <c r="AE32" s="18"/>
      <c r="AF32" s="18"/>
      <c r="AG32" s="18"/>
      <c r="AH32" s="18"/>
      <c r="AI32" s="18"/>
      <c r="AJ32" s="18"/>
    </row>
    <row r="33" spans="1:36" ht="15" customHeight="1">
      <c r="A33" s="13">
        <v>32</v>
      </c>
      <c r="C33" s="52" t="s">
        <v>78</v>
      </c>
      <c r="E33" s="7">
        <v>50</v>
      </c>
      <c r="F33" s="7">
        <v>50</v>
      </c>
      <c r="H33" s="6">
        <f ca="1">IF((AND(CLUSTER_6!I9=Translation!B101, CLUSTER_6!I35=Translation!B101)),CLUSTER_6!I39,0)</f>
        <v>0</v>
      </c>
      <c r="J33" s="19">
        <f ca="1">E33*H33</f>
        <v>0</v>
      </c>
      <c r="K33" s="19">
        <f ca="1">F33*H33</f>
        <v>0</v>
      </c>
      <c r="M33" s="330"/>
      <c r="N33" s="338">
        <f ca="1">IF(H8&gt;2,2,H8)+H23</f>
        <v>0</v>
      </c>
      <c r="O33" s="628" t="s">
        <v>743</v>
      </c>
      <c r="P33" s="628"/>
      <c r="Q33" s="628"/>
      <c r="AA33" s="18"/>
      <c r="AB33" s="18"/>
      <c r="AC33" s="18"/>
      <c r="AD33" s="18"/>
      <c r="AE33" s="18"/>
      <c r="AF33" s="18"/>
      <c r="AG33" s="18"/>
      <c r="AH33" s="18"/>
      <c r="AI33" s="18"/>
      <c r="AJ33" s="18"/>
    </row>
    <row r="34" spans="1:36" ht="15" customHeight="1">
      <c r="A34" s="13">
        <v>33</v>
      </c>
      <c r="C34" s="100" t="s">
        <v>48</v>
      </c>
      <c r="E34" s="2">
        <v>120</v>
      </c>
      <c r="F34" s="2">
        <v>120</v>
      </c>
      <c r="H34" s="6">
        <f ca="1">IF((AND(CLUSTER_6!I9=Translation!B101, CLUSTER_6!I35=Translation!B101)),CLUSTER_6!I40,0)</f>
        <v>0</v>
      </c>
      <c r="J34" s="19">
        <f ca="1">E34*H34</f>
        <v>0</v>
      </c>
      <c r="K34" s="19">
        <f ca="1">F34*H34</f>
        <v>0</v>
      </c>
      <c r="M34" s="57"/>
      <c r="N34" s="57"/>
      <c r="O34" s="57"/>
      <c r="Q34" s="57"/>
      <c r="AA34" s="18"/>
      <c r="AB34" s="18"/>
      <c r="AC34" s="18"/>
      <c r="AD34" s="18"/>
      <c r="AE34" s="18"/>
      <c r="AF34" s="18"/>
      <c r="AG34" s="18"/>
      <c r="AH34" s="18"/>
      <c r="AI34" s="18"/>
      <c r="AJ34" s="18"/>
    </row>
    <row r="35" spans="1:36" ht="15" customHeight="1">
      <c r="A35" s="13">
        <v>34</v>
      </c>
      <c r="C35" s="121"/>
      <c r="E35" s="2"/>
      <c r="F35" s="2"/>
      <c r="H35" s="6"/>
      <c r="J35" s="19"/>
      <c r="K35" s="19"/>
      <c r="M35" s="57"/>
      <c r="N35" s="57"/>
      <c r="O35" s="57"/>
      <c r="Q35" s="57"/>
      <c r="AA35" s="18"/>
      <c r="AB35" s="18"/>
      <c r="AC35" s="18"/>
      <c r="AD35" s="18"/>
      <c r="AE35" s="18"/>
      <c r="AF35" s="18"/>
      <c r="AG35" s="18"/>
      <c r="AH35" s="18"/>
      <c r="AI35" s="18"/>
      <c r="AJ35" s="18"/>
    </row>
    <row r="36" spans="1:36" ht="15" customHeight="1">
      <c r="A36" s="13">
        <v>35</v>
      </c>
      <c r="C36" s="1" t="s">
        <v>721</v>
      </c>
      <c r="E36" s="2">
        <v>158</v>
      </c>
      <c r="F36" s="2">
        <v>158</v>
      </c>
      <c r="H36" s="6">
        <f ca="1">IF((AND(CLUSTER_6!I9=Translation!B101, CLUSTER_6!I42=Translation!B101)),CLUSTER_6!I43,0)</f>
        <v>0</v>
      </c>
      <c r="J36" s="19">
        <f ca="1">E36*H36</f>
        <v>0</v>
      </c>
      <c r="K36" s="19">
        <f ca="1">F36*H36</f>
        <v>0</v>
      </c>
      <c r="M36" s="57"/>
      <c r="N36" s="338">
        <f ca="1">IF(H8&gt;2,2,H8)+H23-H36</f>
        <v>0</v>
      </c>
      <c r="O36" s="628" t="s">
        <v>745</v>
      </c>
      <c r="P36" s="628"/>
      <c r="Q36" s="628"/>
      <c r="AA36" s="18"/>
      <c r="AB36" s="18"/>
      <c r="AC36" s="18"/>
      <c r="AD36" s="18"/>
      <c r="AE36" s="18"/>
      <c r="AF36" s="18"/>
      <c r="AG36" s="18"/>
      <c r="AH36" s="18"/>
      <c r="AI36" s="18"/>
      <c r="AJ36" s="18"/>
    </row>
    <row r="37" spans="1:36" ht="15" customHeight="1">
      <c r="A37" s="13">
        <v>36</v>
      </c>
      <c r="C37" s="1"/>
      <c r="E37" s="2"/>
      <c r="F37" s="2"/>
      <c r="H37" s="6"/>
      <c r="J37" s="19"/>
      <c r="K37" s="19"/>
      <c r="M37" s="57"/>
      <c r="N37" s="338"/>
      <c r="O37" s="380"/>
      <c r="P37" s="380"/>
      <c r="Q37" s="380"/>
      <c r="AA37" s="18"/>
      <c r="AB37" s="18"/>
      <c r="AC37" s="18"/>
      <c r="AD37" s="18"/>
      <c r="AE37" s="18"/>
      <c r="AF37" s="18"/>
      <c r="AG37" s="18"/>
      <c r="AH37" s="18"/>
      <c r="AI37" s="18"/>
      <c r="AJ37" s="18"/>
    </row>
    <row r="38" spans="1:36" ht="15" customHeight="1">
      <c r="A38" s="13">
        <v>37</v>
      </c>
      <c r="C38" s="382" t="s">
        <v>752</v>
      </c>
      <c r="E38" s="383">
        <v>370</v>
      </c>
      <c r="F38" s="383">
        <v>370</v>
      </c>
      <c r="H38" s="6">
        <f ca="1">IF((AND(CLUSTER_6!I9=Translation!B101, CLUSTER_6!I45=Translation!B101)),CLUSTER_6!I46,0)</f>
        <v>0</v>
      </c>
      <c r="J38" s="19">
        <f ca="1">E38*H38</f>
        <v>0</v>
      </c>
      <c r="K38" s="19">
        <f ca="1">F38*H38</f>
        <v>0</v>
      </c>
      <c r="M38" s="57"/>
      <c r="N38" s="338">
        <f ca="1">IF(H8&gt;2,2,H8)+H23-H38</f>
        <v>0</v>
      </c>
      <c r="O38" s="628" t="s">
        <v>813</v>
      </c>
      <c r="P38" s="628"/>
      <c r="Q38" s="628"/>
      <c r="AA38" s="18"/>
      <c r="AB38" s="18"/>
      <c r="AC38" s="18"/>
      <c r="AD38" s="18"/>
      <c r="AE38" s="18"/>
      <c r="AF38" s="18"/>
      <c r="AG38" s="18"/>
      <c r="AH38" s="18"/>
      <c r="AI38" s="18"/>
      <c r="AJ38" s="18"/>
    </row>
    <row r="39" spans="1:36" ht="15" customHeight="1">
      <c r="A39" s="13">
        <v>38</v>
      </c>
      <c r="C39" s="1"/>
      <c r="E39" s="2"/>
      <c r="F39" s="2"/>
      <c r="H39" s="6"/>
      <c r="J39" s="19"/>
      <c r="K39" s="19"/>
      <c r="M39" s="57"/>
      <c r="N39" s="338"/>
      <c r="O39" s="380"/>
      <c r="P39" s="380"/>
      <c r="Q39" s="380"/>
      <c r="AA39" s="18"/>
      <c r="AB39" s="18"/>
      <c r="AC39" s="18"/>
      <c r="AD39" s="18"/>
      <c r="AE39" s="18"/>
      <c r="AF39" s="18"/>
      <c r="AG39" s="18"/>
      <c r="AH39" s="18"/>
      <c r="AI39" s="18"/>
      <c r="AJ39" s="18"/>
    </row>
    <row r="40" spans="1:36" ht="15" customHeight="1">
      <c r="A40" s="13">
        <v>39</v>
      </c>
      <c r="C40" s="382" t="s">
        <v>761</v>
      </c>
      <c r="E40" s="383">
        <v>130</v>
      </c>
      <c r="F40" s="383">
        <v>130</v>
      </c>
      <c r="H40" s="6">
        <f ca="1">IF((AND(CLUSTER_6!I9=Translation!B101, CLUSTER_6!I48=Translation!B101)),CLUSTER_6!I49,0)</f>
        <v>0</v>
      </c>
      <c r="J40" s="19">
        <f ca="1">E40*H40</f>
        <v>0</v>
      </c>
      <c r="K40" s="19">
        <f ca="1">F40*H40</f>
        <v>0</v>
      </c>
      <c r="M40" s="57"/>
      <c r="N40" s="338">
        <f ca="1">IF(H8&gt;2,2,H8)+H23-H40</f>
        <v>0</v>
      </c>
      <c r="O40" s="628" t="s">
        <v>814</v>
      </c>
      <c r="P40" s="628"/>
      <c r="Q40" s="628"/>
      <c r="AA40" s="18"/>
      <c r="AB40" s="18"/>
      <c r="AC40" s="18"/>
      <c r="AD40" s="18"/>
      <c r="AE40" s="18"/>
      <c r="AF40" s="18"/>
      <c r="AG40" s="18"/>
      <c r="AH40" s="18"/>
      <c r="AI40" s="18"/>
      <c r="AJ40" s="18"/>
    </row>
    <row r="41" spans="1:36" ht="15" customHeight="1">
      <c r="A41" s="13">
        <v>40</v>
      </c>
      <c r="C41" s="121"/>
      <c r="E41" s="2"/>
      <c r="F41" s="2"/>
      <c r="H41" s="6"/>
      <c r="J41" s="19"/>
      <c r="K41" s="19"/>
      <c r="M41" s="57"/>
      <c r="N41" s="57"/>
      <c r="O41" s="57"/>
      <c r="Q41" s="57"/>
      <c r="AA41" s="18"/>
      <c r="AB41" s="18"/>
      <c r="AC41" s="18"/>
      <c r="AD41" s="18"/>
      <c r="AE41" s="18"/>
      <c r="AF41" s="18"/>
      <c r="AG41" s="18"/>
      <c r="AH41" s="18"/>
      <c r="AI41" s="18"/>
      <c r="AJ41" s="18"/>
    </row>
    <row r="42" spans="1:36" ht="15" customHeight="1">
      <c r="A42" s="13">
        <v>41</v>
      </c>
      <c r="C42" s="21"/>
      <c r="D42" s="21"/>
      <c r="E42" s="21"/>
      <c r="F42" s="21"/>
      <c r="G42" s="21"/>
      <c r="H42" s="327">
        <f ca="1">SUM(H7:H40)</f>
        <v>0</v>
      </c>
      <c r="J42" s="328">
        <f ca="1">SUM(J7:J40)</f>
        <v>0</v>
      </c>
      <c r="K42" s="328">
        <f ca="1">SUM(K7:K40)</f>
        <v>0</v>
      </c>
      <c r="Q42" s="57"/>
      <c r="AA42" s="18"/>
      <c r="AB42" s="18"/>
      <c r="AC42" s="18"/>
      <c r="AD42" s="18"/>
      <c r="AE42" s="18"/>
      <c r="AF42" s="18"/>
      <c r="AG42" s="18"/>
      <c r="AH42" s="18"/>
      <c r="AI42" s="18"/>
      <c r="AJ42" s="18"/>
    </row>
    <row r="43" spans="1:36" ht="15" customHeight="1">
      <c r="A43" s="13">
        <v>42</v>
      </c>
      <c r="C43" s="97"/>
      <c r="D43" s="94"/>
      <c r="E43" s="94"/>
      <c r="F43" s="94"/>
      <c r="G43" s="164" t="s">
        <v>103</v>
      </c>
      <c r="H43" s="164">
        <f ca="1">SUM(H11:H40)</f>
        <v>0</v>
      </c>
      <c r="J43" s="94">
        <f ca="1" xml:space="preserve"> J42-J7-J8-J9</f>
        <v>0</v>
      </c>
      <c r="K43" s="94">
        <f ca="1">K42-K7-K8-K9</f>
        <v>0</v>
      </c>
      <c r="Q43" s="57"/>
      <c r="AA43" s="18"/>
      <c r="AB43" s="18"/>
      <c r="AC43" s="18"/>
      <c r="AD43" s="18"/>
      <c r="AE43" s="18"/>
      <c r="AF43" s="18"/>
      <c r="AG43" s="18"/>
      <c r="AH43" s="18"/>
      <c r="AI43" s="18"/>
      <c r="AJ43" s="18"/>
    </row>
    <row r="44" spans="1:36" ht="15" customHeight="1">
      <c r="A44" s="13">
        <v>43</v>
      </c>
      <c r="C44" s="21"/>
      <c r="D44" s="21"/>
      <c r="E44" s="21"/>
      <c r="F44" s="21"/>
      <c r="G44" s="21"/>
      <c r="H44" s="21"/>
      <c r="I44" s="21"/>
      <c r="J44" s="21"/>
      <c r="K44" s="21"/>
      <c r="L44" s="21"/>
      <c r="Q44" s="57"/>
      <c r="AA44" s="18"/>
      <c r="AB44" s="18"/>
      <c r="AC44" s="18"/>
      <c r="AD44" s="18"/>
      <c r="AE44" s="18"/>
      <c r="AF44" s="18"/>
      <c r="AG44" s="18"/>
      <c r="AH44" s="18"/>
      <c r="AI44" s="18"/>
      <c r="AJ44" s="18"/>
    </row>
    <row r="45" spans="1:36" ht="15" customHeight="1">
      <c r="A45" s="13">
        <v>44</v>
      </c>
      <c r="C45" s="21"/>
      <c r="D45" s="21"/>
      <c r="E45" s="627" t="s">
        <v>254</v>
      </c>
      <c r="F45" s="627"/>
      <c r="G45" s="627"/>
      <c r="H45" s="94">
        <f ca="1">SUM(H11:H40)</f>
        <v>0</v>
      </c>
      <c r="I45" s="21"/>
      <c r="J45" s="21"/>
      <c r="K45" s="21"/>
      <c r="L45" s="21"/>
      <c r="Q45" s="57"/>
      <c r="AA45" s="18"/>
      <c r="AB45" s="18"/>
      <c r="AC45" s="18"/>
      <c r="AD45" s="18"/>
      <c r="AE45" s="18"/>
      <c r="AF45" s="18"/>
      <c r="AG45" s="18"/>
      <c r="AH45" s="18"/>
      <c r="AI45" s="18"/>
      <c r="AJ45" s="18"/>
    </row>
    <row r="46" spans="1:36" ht="15" customHeight="1">
      <c r="A46" s="13">
        <v>45</v>
      </c>
      <c r="C46" s="1"/>
      <c r="D46" s="3"/>
      <c r="E46" s="3"/>
      <c r="F46" s="627" t="s">
        <v>711</v>
      </c>
      <c r="G46" s="627"/>
      <c r="H46" s="5" t="b">
        <f ca="1">OR(AND(H11=1,H12=0),AND(H11=1,H12&gt;5),AND(H7=1,H8&gt;5),AND(H7=1,H9&gt;1),M17&gt;2,M16&gt;M17,N17&gt;2,N16&gt;N17,O17&gt;2,O16&gt;O17,H18&gt;H16*600,M19&gt;M20,M20&gt;2,N19&gt;N20,N20&gt;2,O19&gt;O20,O20&gt;2,
H21&gt;H19*600,M23&gt;8,M24&gt;2,M25&gt;120,N23&gt;8,N24&gt;2,N25&gt;120,O23&gt;8,O24&gt;2,O25&gt;120,E26&gt;22000,F26&gt;22000,E27&gt;22000,F27&gt;22000,E28&gt;22000,F28&gt;22000)</f>
        <v>0</v>
      </c>
      <c r="I46" s="6"/>
      <c r="J46" s="6"/>
      <c r="K46" s="6"/>
      <c r="L46" s="6"/>
      <c r="Q46" s="57"/>
      <c r="AA46" s="18"/>
      <c r="AB46" s="18"/>
      <c r="AC46" s="18"/>
      <c r="AD46" s="18"/>
      <c r="AE46" s="18"/>
      <c r="AF46" s="18"/>
      <c r="AG46" s="18"/>
      <c r="AH46" s="18"/>
      <c r="AI46" s="18"/>
      <c r="AJ46" s="18"/>
    </row>
    <row r="47" spans="1:36" ht="15" customHeight="1">
      <c r="A47" s="13">
        <v>46</v>
      </c>
      <c r="C47" s="1"/>
      <c r="D47" s="2"/>
      <c r="E47" s="2"/>
      <c r="F47" s="627" t="s">
        <v>712</v>
      </c>
      <c r="G47" s="627"/>
      <c r="H47" s="5" t="b">
        <f ca="1">OR(H32 &gt; (H30+H31)*4, H33+H36 &gt; IF(H8&gt;2,2,H8)+H23, H33 &gt; (H30+H31)*2, H33 &lt; (H30+H31), AND(H33 = 0, (H30+H31)&gt;0), H34 &gt; H30+H31)</f>
        <v>0</v>
      </c>
      <c r="I47" s="6"/>
      <c r="J47" s="6"/>
      <c r="K47" s="6"/>
      <c r="L47" s="6"/>
      <c r="Q47" s="57"/>
      <c r="AA47" s="18"/>
      <c r="AB47" s="18"/>
      <c r="AC47" s="18"/>
      <c r="AD47" s="18"/>
      <c r="AE47" s="18"/>
      <c r="AF47" s="18"/>
      <c r="AG47" s="18"/>
      <c r="AH47" s="18"/>
      <c r="AI47" s="18"/>
      <c r="AJ47" s="18"/>
    </row>
    <row r="48" spans="1:36" ht="15" customHeight="1">
      <c r="A48" s="13">
        <v>47</v>
      </c>
      <c r="C48" s="4"/>
      <c r="D48" s="8"/>
      <c r="E48" s="8"/>
      <c r="F48" s="8"/>
      <c r="G48" s="8"/>
      <c r="H48" s="9"/>
      <c r="I48" s="8"/>
      <c r="J48" s="8"/>
      <c r="K48" s="8"/>
      <c r="L48" s="8"/>
      <c r="Q48" s="57"/>
      <c r="AA48" s="18"/>
      <c r="AB48" s="18"/>
      <c r="AC48" s="18"/>
      <c r="AD48" s="18"/>
      <c r="AE48" s="18"/>
      <c r="AF48" s="18"/>
      <c r="AG48" s="18"/>
      <c r="AH48" s="18"/>
      <c r="AI48" s="18"/>
      <c r="AJ48" s="18"/>
    </row>
    <row r="49" spans="1:36" ht="15" customHeight="1">
      <c r="A49" s="13">
        <v>48</v>
      </c>
      <c r="C49" s="4"/>
      <c r="D49" s="4"/>
      <c r="E49" s="4"/>
      <c r="F49" s="4"/>
      <c r="H49" s="4"/>
      <c r="I49" s="4"/>
      <c r="J49" s="4"/>
      <c r="K49" s="4"/>
      <c r="L49" s="4"/>
      <c r="Q49" s="57"/>
      <c r="AA49" s="18"/>
      <c r="AB49" s="18"/>
      <c r="AC49" s="18"/>
      <c r="AD49" s="18"/>
      <c r="AE49" s="18"/>
      <c r="AF49" s="18"/>
      <c r="AG49" s="18"/>
      <c r="AH49" s="18"/>
      <c r="AI49" s="18"/>
      <c r="AJ49" s="18"/>
    </row>
    <row r="50" spans="1:36" ht="15" customHeight="1">
      <c r="A50" s="13">
        <v>49</v>
      </c>
      <c r="C50" s="49" t="s">
        <v>17</v>
      </c>
      <c r="D50" s="636" t="s">
        <v>391</v>
      </c>
      <c r="E50" s="637"/>
      <c r="F50" s="47" t="s">
        <v>25</v>
      </c>
      <c r="G50" s="638" t="s">
        <v>26</v>
      </c>
      <c r="H50" s="639"/>
      <c r="J50" s="434" t="s">
        <v>494</v>
      </c>
      <c r="K50" s="434"/>
      <c r="L50" s="434"/>
      <c r="M50" s="434"/>
      <c r="Q50" s="57"/>
      <c r="AA50" s="18"/>
      <c r="AB50" s="18"/>
      <c r="AC50" s="18"/>
      <c r="AD50" s="18"/>
      <c r="AE50" s="18"/>
      <c r="AF50" s="18"/>
      <c r="AG50" s="18"/>
      <c r="AH50" s="18"/>
      <c r="AI50" s="18"/>
      <c r="AJ50" s="18"/>
    </row>
    <row r="51" spans="1:36" ht="15" customHeight="1">
      <c r="A51" s="13">
        <v>50</v>
      </c>
      <c r="C51" s="50"/>
      <c r="D51" s="42" t="s">
        <v>204</v>
      </c>
      <c r="E51" s="42" t="s">
        <v>2</v>
      </c>
      <c r="F51" s="48"/>
      <c r="G51" s="101" t="s">
        <v>27</v>
      </c>
      <c r="H51" s="102" t="s">
        <v>28</v>
      </c>
      <c r="J51" s="436"/>
      <c r="K51" s="436"/>
      <c r="L51" s="436"/>
      <c r="M51" s="436"/>
      <c r="Q51" s="57"/>
      <c r="AA51" s="18"/>
      <c r="AB51" s="18"/>
      <c r="AC51" s="18"/>
      <c r="AD51" s="18"/>
      <c r="AE51" s="18"/>
      <c r="AF51" s="18"/>
      <c r="AG51" s="18"/>
      <c r="AH51" s="18"/>
      <c r="AI51" s="18"/>
      <c r="AJ51" s="18"/>
    </row>
    <row r="52" spans="1:36" ht="15" customHeight="1">
      <c r="A52" s="13">
        <v>51</v>
      </c>
      <c r="C52" s="34" t="s">
        <v>21</v>
      </c>
      <c r="D52" s="14">
        <f ca="1">(INFO!F17*J7)/1000</f>
        <v>0</v>
      </c>
      <c r="E52" s="14">
        <f ca="1">(INFO!F19*K7)/60000</f>
        <v>0</v>
      </c>
      <c r="F52" s="88">
        <f ca="1">SUM(D52:E52)</f>
        <v>0</v>
      </c>
      <c r="G52" s="103">
        <f ca="1">IF(H7&gt;0,F7,0)*12/230</f>
        <v>0</v>
      </c>
      <c r="H52" s="103">
        <f ca="1">ROUND(G52*H7,0)</f>
        <v>0</v>
      </c>
      <c r="J52" s="614"/>
      <c r="K52" s="535" t="s">
        <v>513</v>
      </c>
      <c r="L52" s="610" t="s">
        <v>694</v>
      </c>
      <c r="M52" s="612" t="s">
        <v>695</v>
      </c>
      <c r="Q52" s="57"/>
      <c r="AA52" s="18"/>
      <c r="AB52" s="18"/>
      <c r="AC52" s="18"/>
      <c r="AD52" s="18"/>
      <c r="AE52" s="18"/>
      <c r="AF52" s="18"/>
      <c r="AG52" s="18"/>
      <c r="AH52" s="18"/>
      <c r="AI52" s="18"/>
      <c r="AJ52" s="18"/>
    </row>
    <row r="53" spans="1:36" ht="15" customHeight="1">
      <c r="A53" s="13">
        <v>52</v>
      </c>
      <c r="C53" s="45" t="s">
        <v>30</v>
      </c>
      <c r="D53" s="15">
        <f ca="1">(INFO!F17*J8)/1000</f>
        <v>0</v>
      </c>
      <c r="E53" s="15">
        <f ca="1">(INFO!F19*K8)/60000</f>
        <v>0</v>
      </c>
      <c r="F53" s="90">
        <f t="shared" ref="F53:F68" ca="1" si="0">SUM(D53:E53)</f>
        <v>0</v>
      </c>
      <c r="G53" s="99">
        <f ca="1">IF(H8&gt;0,F8,0)*12/230</f>
        <v>0</v>
      </c>
      <c r="H53" s="99">
        <f ca="1">ROUND(G53*H8,0)</f>
        <v>0</v>
      </c>
      <c r="J53" s="615"/>
      <c r="K53" s="536"/>
      <c r="L53" s="611"/>
      <c r="M53" s="613"/>
      <c r="Q53" s="57"/>
      <c r="AA53" s="18"/>
      <c r="AB53" s="18"/>
      <c r="AC53" s="18"/>
      <c r="AD53" s="18"/>
      <c r="AE53" s="18"/>
      <c r="AF53" s="18"/>
      <c r="AG53" s="18"/>
      <c r="AH53" s="18"/>
      <c r="AI53" s="18"/>
      <c r="AJ53" s="18"/>
    </row>
    <row r="54" spans="1:36" ht="15" customHeight="1">
      <c r="A54" s="13">
        <v>53</v>
      </c>
      <c r="C54" s="45" t="s">
        <v>31</v>
      </c>
      <c r="D54" s="15">
        <f ca="1">(INFO!F17*J9)/1000</f>
        <v>0</v>
      </c>
      <c r="E54" s="15">
        <f ca="1">(INFO!F19*K9)/60000</f>
        <v>0</v>
      </c>
      <c r="F54" s="90">
        <f t="shared" ca="1" si="0"/>
        <v>0</v>
      </c>
      <c r="G54" s="99">
        <f ca="1">IF(H9&gt;0,F9,0)*12/230</f>
        <v>0</v>
      </c>
      <c r="H54" s="99">
        <f ca="1">ROUND(G54*H9,0)</f>
        <v>0</v>
      </c>
      <c r="J54" s="583" t="s">
        <v>1</v>
      </c>
      <c r="K54" s="645">
        <f ca="1">IF(H7=0,0,ROUNDUP((IF(H45=0,0,5.2) + H8*0.4 + H9*0.7 + H11*4.2 + H12*0.5 + H16*43 + H17*0.4 + H19*68 + H20*0.4 + H22*8.4 + H23*0.5 + H24*0.8 + H25*0.15 + ((H30+H31)*5)*0.15 + (H32*0.1)*0.15 + (H33*0.6)*0.15 + (H34*1.5)*0.15 + ((J14/1000)*24)*0.15 + ((J26/1000)*48)*0.15 + ((J27/1000)*48)*0.15 + ((J28/1000)*48)*0.15+H36*1.9*0.15+H38*(3.8+0.6)*0.15+H40*1.6*0.15),0))</f>
        <v>0</v>
      </c>
      <c r="L54" s="634">
        <f ca="1">IF(H7=0,0,ROUNDUP((IF(H45=0,0,5.2) + H8*0.4 + H9*0.7 + H11*4.2 + H12*0.5 + H16*60 + H17*0.4 + H19*93 + H20*0.4 + H22*8.4 + H23*0.5 + H24*0.8 + H25*0.15 + ((H30+H31)*5)*0.15 + (H32*0.1)*0.15 + (H33*0.6)*0.15 + (H34*1.5)*0.15 + ((J14/1000)*24)*0.15 + ((J26/1000)*48)*0.15 + ((J27/1000)*48)*0.15 + ((J28/1000)*48)*0.15+H36*1.9*0.15+H38*(3.8+0.6)*0.15+H40*1.6*0.15),0))</f>
        <v>0</v>
      </c>
      <c r="M54" s="632">
        <f ca="1">IF(H7=0,0,ROUNDUP((IF(H45=0,0,5.2) + H8*0.4 + H9*0.7 + H11*4.2 + H12*0.5 + H16*94 + H17*0.4 + H19*121 + H20*0.4 + H22*8.4 + H23*0.5 + H24*0.8 + H25*0.15 + ((H30+H31)*5)*0.15 + (H32*0.1)*0.15 + (H33*0.6)*0.15 + (H34*1.5)*0.15 + ((J14/1000)*24)*0.15 + ((J26/1000)*48)*0.15 + ((J27/1000)*48)*0.15 + ((J28/1000)*48)*0.15+H36*1.9*0.15+H38*(3.8+0.6)*0.15+H40*1.6*0.15),0))</f>
        <v>0</v>
      </c>
      <c r="Q54" s="57"/>
      <c r="AA54" s="18"/>
      <c r="AB54" s="18"/>
      <c r="AC54" s="18"/>
      <c r="AD54" s="18"/>
      <c r="AE54" s="18"/>
      <c r="AF54" s="18"/>
      <c r="AG54" s="18"/>
      <c r="AH54" s="18"/>
      <c r="AI54" s="18"/>
      <c r="AJ54" s="18"/>
    </row>
    <row r="55" spans="1:36" ht="15" customHeight="1">
      <c r="A55" s="13">
        <v>54</v>
      </c>
      <c r="C55" s="295" t="s">
        <v>498</v>
      </c>
      <c r="D55" s="296"/>
      <c r="E55" s="296"/>
      <c r="F55" s="297"/>
      <c r="G55" s="99">
        <f>Q7</f>
        <v>567.39130434782612</v>
      </c>
      <c r="H55" s="99">
        <f ca="1">ROUND(G55*H7,0)</f>
        <v>0</v>
      </c>
      <c r="J55" s="584"/>
      <c r="K55" s="646"/>
      <c r="L55" s="635"/>
      <c r="M55" s="633"/>
      <c r="Q55" s="57"/>
      <c r="AA55" s="18"/>
      <c r="AB55" s="18"/>
      <c r="AC55" s="18"/>
      <c r="AD55" s="18"/>
      <c r="AE55" s="18"/>
      <c r="AF55" s="18"/>
      <c r="AG55" s="18"/>
      <c r="AH55" s="18"/>
      <c r="AI55" s="18"/>
      <c r="AJ55" s="18"/>
    </row>
    <row r="56" spans="1:36" ht="15" customHeight="1">
      <c r="A56" s="13">
        <v>55</v>
      </c>
      <c r="C56" s="32" t="s">
        <v>760</v>
      </c>
      <c r="D56" s="14">
        <f ca="1">(INFO!F17*J11)/1000</f>
        <v>0</v>
      </c>
      <c r="E56" s="14">
        <f ca="1">(INFO!F19*K11)/60000</f>
        <v>0</v>
      </c>
      <c r="F56" s="88">
        <f t="shared" ca="1" si="0"/>
        <v>0</v>
      </c>
      <c r="G56" s="103">
        <f ca="1">IF(H11&gt;0,F11,0)*12/230</f>
        <v>0</v>
      </c>
      <c r="H56" s="103">
        <f ca="1">ROUND(G56*H11,0)</f>
        <v>0</v>
      </c>
      <c r="J56" s="585" t="s">
        <v>7</v>
      </c>
      <c r="K56" s="642">
        <f ca="1">(K54*3600)/1055</f>
        <v>0</v>
      </c>
      <c r="L56" s="632">
        <f ca="1">(L54*3600)/1055</f>
        <v>0</v>
      </c>
      <c r="M56" s="632">
        <f ca="1">(M54*3600)/1055</f>
        <v>0</v>
      </c>
      <c r="Q56" s="57"/>
      <c r="AA56" s="18"/>
      <c r="AB56" s="18"/>
      <c r="AC56" s="18"/>
      <c r="AD56" s="18"/>
      <c r="AE56" s="18"/>
      <c r="AF56" s="18"/>
      <c r="AG56" s="18"/>
      <c r="AH56" s="18"/>
      <c r="AI56" s="18"/>
      <c r="AJ56" s="18"/>
    </row>
    <row r="57" spans="1:36" ht="15" customHeight="1">
      <c r="A57" s="13">
        <v>56</v>
      </c>
      <c r="C57" s="45" t="s">
        <v>30</v>
      </c>
      <c r="D57" s="15">
        <f ca="1">(INFO!F17*J12)/1000</f>
        <v>0</v>
      </c>
      <c r="E57" s="15">
        <f ca="1">(INFO!F19*K12)/60000</f>
        <v>0</v>
      </c>
      <c r="F57" s="90">
        <f ca="1">SUM(D57:E57)</f>
        <v>0</v>
      </c>
      <c r="G57" s="99">
        <f ca="1">IF(H12&gt;0,F12,0)*12/230</f>
        <v>0</v>
      </c>
      <c r="H57" s="99">
        <f ca="1">ROUND(G57*H12,0)</f>
        <v>0</v>
      </c>
      <c r="J57" s="586"/>
      <c r="K57" s="643"/>
      <c r="L57" s="644"/>
      <c r="M57" s="644"/>
      <c r="Q57" s="57"/>
      <c r="AA57" s="18"/>
      <c r="AB57" s="18"/>
      <c r="AC57" s="18"/>
      <c r="AD57" s="18"/>
      <c r="AE57" s="18"/>
      <c r="AF57" s="18"/>
      <c r="AG57" s="18"/>
      <c r="AH57" s="18"/>
      <c r="AI57" s="18"/>
      <c r="AJ57" s="18"/>
    </row>
    <row r="58" spans="1:36" ht="15" customHeight="1">
      <c r="A58" s="13">
        <v>57</v>
      </c>
      <c r="C58" s="33" t="s">
        <v>512</v>
      </c>
      <c r="D58" s="14">
        <f ca="1">(INFO!F17*J14)/1000</f>
        <v>0</v>
      </c>
      <c r="E58" s="14">
        <f ca="1">(INFO!F19*K14)/60000</f>
        <v>0</v>
      </c>
      <c r="F58" s="88">
        <f t="shared" ca="1" si="0"/>
        <v>0</v>
      </c>
      <c r="G58" s="103">
        <f ca="1">IF(H14&gt;0,F14,0)*12/230</f>
        <v>0</v>
      </c>
      <c r="H58" s="103">
        <f ca="1">ROUND(G58*H14,0)</f>
        <v>0</v>
      </c>
      <c r="J58" s="616" t="s">
        <v>683</v>
      </c>
      <c r="K58" s="642">
        <f ca="1">(K54*3600)/4184</f>
        <v>0</v>
      </c>
      <c r="L58" s="642">
        <f ca="1">(L54*3600)/4184</f>
        <v>0</v>
      </c>
      <c r="M58" s="642">
        <f ca="1">(M54*3600)/4184</f>
        <v>0</v>
      </c>
      <c r="Q58" s="57"/>
      <c r="AA58" s="18"/>
      <c r="AB58" s="18"/>
      <c r="AC58" s="18"/>
      <c r="AD58" s="18"/>
      <c r="AE58" s="18"/>
      <c r="AF58" s="18"/>
      <c r="AG58" s="18"/>
      <c r="AH58" s="18"/>
      <c r="AI58" s="18"/>
      <c r="AJ58" s="18"/>
    </row>
    <row r="59" spans="1:36" ht="15" customHeight="1">
      <c r="A59" s="13">
        <v>58</v>
      </c>
      <c r="C59" s="34" t="s">
        <v>29</v>
      </c>
      <c r="D59" s="14">
        <f ca="1">(INFO!F17*J16)/1000</f>
        <v>0</v>
      </c>
      <c r="E59" s="14">
        <f ca="1">(INFO!F19*K16)/60000</f>
        <v>0</v>
      </c>
      <c r="F59" s="88">
        <f t="shared" ca="1" si="0"/>
        <v>0</v>
      </c>
      <c r="G59" s="103">
        <f ca="1">IF(H16&gt;0,Q16,0)</f>
        <v>0</v>
      </c>
      <c r="H59" s="103">
        <f ca="1">ROUND(G59*H16,0)</f>
        <v>0</v>
      </c>
      <c r="J59" s="616"/>
      <c r="K59" s="643"/>
      <c r="L59" s="643"/>
      <c r="M59" s="643"/>
      <c r="Q59" s="57"/>
      <c r="AA59" s="18"/>
      <c r="AB59" s="18"/>
      <c r="AC59" s="18"/>
      <c r="AD59" s="18"/>
      <c r="AE59" s="18"/>
      <c r="AF59" s="18"/>
      <c r="AG59" s="18"/>
      <c r="AH59" s="18"/>
      <c r="AI59" s="18"/>
      <c r="AJ59" s="18"/>
    </row>
    <row r="60" spans="1:36" ht="15" customHeight="1">
      <c r="A60" s="13">
        <v>59</v>
      </c>
      <c r="C60" s="34" t="s">
        <v>20</v>
      </c>
      <c r="D60" s="14">
        <f ca="1">(INFO!F17*J19)/1000</f>
        <v>0</v>
      </c>
      <c r="E60" s="14">
        <f ca="1">(INFO!F19*K19)/60000</f>
        <v>0</v>
      </c>
      <c r="F60" s="88">
        <f t="shared" ca="1" si="0"/>
        <v>0</v>
      </c>
      <c r="G60" s="103">
        <f ca="1">IF(H19&gt;0,Q19,0)</f>
        <v>0</v>
      </c>
      <c r="H60" s="103">
        <f ca="1">ROUND(G60*H19,0)</f>
        <v>0</v>
      </c>
      <c r="K60" s="21"/>
      <c r="L60" s="21"/>
      <c r="Q60" s="57"/>
      <c r="AA60" s="18"/>
      <c r="AB60" s="18"/>
      <c r="AC60" s="18"/>
      <c r="AD60" s="18"/>
      <c r="AE60" s="18"/>
      <c r="AF60" s="18"/>
      <c r="AG60" s="18"/>
      <c r="AH60" s="18"/>
      <c r="AI60" s="18"/>
      <c r="AJ60" s="18"/>
    </row>
    <row r="61" spans="1:36" ht="15" customHeight="1">
      <c r="A61" s="13">
        <v>60</v>
      </c>
      <c r="C61" s="45" t="s">
        <v>32</v>
      </c>
      <c r="D61" s="15">
        <f ca="1">(INFO!F17*(J17+J20))/1000</f>
        <v>0</v>
      </c>
      <c r="E61" s="15">
        <f ca="1">(INFO!F19*(K17+K20))/60000</f>
        <v>0</v>
      </c>
      <c r="F61" s="90">
        <f t="shared" ca="1" si="0"/>
        <v>0</v>
      </c>
      <c r="G61" s="99">
        <f ca="1">IF((H17+H20)&gt;0,F20,0)*12/230</f>
        <v>0</v>
      </c>
      <c r="H61" s="99">
        <f ca="1">ROUND((H17+H20)*G61,0)</f>
        <v>0</v>
      </c>
      <c r="I61" s="321"/>
      <c r="K61" s="21"/>
      <c r="L61" s="21"/>
      <c r="Q61" s="57"/>
      <c r="AA61" s="18"/>
      <c r="AB61" s="18"/>
      <c r="AC61" s="18"/>
      <c r="AD61" s="18"/>
      <c r="AE61" s="18"/>
      <c r="AF61" s="18"/>
      <c r="AG61" s="18"/>
      <c r="AH61" s="18"/>
      <c r="AI61" s="18"/>
      <c r="AJ61" s="18"/>
    </row>
    <row r="62" spans="1:36" ht="15" customHeight="1">
      <c r="A62" s="13">
        <v>61</v>
      </c>
      <c r="C62" s="33" t="s">
        <v>47</v>
      </c>
      <c r="D62" s="14">
        <f ca="1">(INFO!F17*J22)/1000</f>
        <v>0</v>
      </c>
      <c r="E62" s="14">
        <f ca="1">(INFO!F19*K22)/60000</f>
        <v>0</v>
      </c>
      <c r="F62" s="88">
        <f t="shared" ca="1" si="0"/>
        <v>0</v>
      </c>
      <c r="G62" s="103">
        <f ca="1">IF(H22&gt;0,F22,0)*12/230</f>
        <v>0</v>
      </c>
      <c r="H62" s="103">
        <f ca="1">ROUND(G62*H22,0)</f>
        <v>0</v>
      </c>
      <c r="K62" s="21"/>
      <c r="L62" s="21"/>
      <c r="Q62" s="57"/>
      <c r="AA62" s="18"/>
      <c r="AB62" s="18"/>
      <c r="AC62" s="18"/>
      <c r="AD62" s="18"/>
      <c r="AE62" s="18"/>
      <c r="AF62" s="18"/>
      <c r="AG62" s="18"/>
      <c r="AH62" s="18"/>
      <c r="AI62" s="18"/>
      <c r="AJ62" s="18"/>
    </row>
    <row r="63" spans="1:36" ht="15" customHeight="1">
      <c r="A63" s="13">
        <v>62</v>
      </c>
      <c r="C63" s="89" t="s">
        <v>81</v>
      </c>
      <c r="D63" s="15">
        <f ca="1">(INFO!F17*J23)/1000</f>
        <v>0</v>
      </c>
      <c r="E63" s="15">
        <f ca="1">(INFO!F19*K23)/60000</f>
        <v>0</v>
      </c>
      <c r="F63" s="90">
        <f t="shared" ca="1" si="0"/>
        <v>0</v>
      </c>
      <c r="G63" s="99">
        <f ca="1">IF(H23&gt;0,F23,0)*12/230</f>
        <v>0</v>
      </c>
      <c r="H63" s="99">
        <f ca="1">ROUND(G63*H23,0)</f>
        <v>0</v>
      </c>
      <c r="K63" s="21"/>
      <c r="L63" s="21"/>
      <c r="Q63" s="57"/>
      <c r="AA63" s="18"/>
      <c r="AB63" s="18"/>
      <c r="AC63" s="18"/>
      <c r="AD63" s="18"/>
      <c r="AE63" s="18"/>
      <c r="AF63" s="18"/>
      <c r="AG63" s="18"/>
      <c r="AH63" s="18"/>
      <c r="AI63" s="18"/>
      <c r="AJ63" s="18"/>
    </row>
    <row r="64" spans="1:36" ht="15" customHeight="1">
      <c r="A64" s="13">
        <v>63</v>
      </c>
      <c r="C64" s="89" t="s">
        <v>82</v>
      </c>
      <c r="D64" s="15">
        <f ca="1">(INFO!F17*J24)/1000</f>
        <v>0</v>
      </c>
      <c r="E64" s="15">
        <f ca="1">(INFO!F19*K24)/60000</f>
        <v>0</v>
      </c>
      <c r="F64" s="90">
        <f t="shared" ca="1" si="0"/>
        <v>0</v>
      </c>
      <c r="G64" s="99">
        <f ca="1">IF(H24&gt;0,F24,0)*12/230</f>
        <v>0</v>
      </c>
      <c r="H64" s="99">
        <f ca="1">ROUND(G64*H24,0)</f>
        <v>0</v>
      </c>
      <c r="K64" s="21"/>
      <c r="L64" s="21"/>
      <c r="Q64" s="57"/>
      <c r="AA64" s="18"/>
      <c r="AB64" s="18"/>
      <c r="AC64" s="18"/>
      <c r="AD64" s="18"/>
      <c r="AE64" s="18"/>
      <c r="AF64" s="18"/>
      <c r="AG64" s="18"/>
      <c r="AH64" s="18"/>
      <c r="AI64" s="18"/>
      <c r="AJ64" s="18"/>
    </row>
    <row r="65" spans="1:22" ht="15" customHeight="1">
      <c r="A65" s="13">
        <v>64</v>
      </c>
      <c r="C65" s="89" t="s">
        <v>79</v>
      </c>
      <c r="D65" s="15">
        <f ca="1">(INFO!F17*J25)/1000</f>
        <v>0</v>
      </c>
      <c r="E65" s="15">
        <f ca="1">(INFO!F19*K25)/60000</f>
        <v>0</v>
      </c>
      <c r="F65" s="90">
        <f t="shared" ca="1" si="0"/>
        <v>0</v>
      </c>
      <c r="G65" s="22"/>
      <c r="H65" s="99">
        <f ca="1">H25/230*1000</f>
        <v>0</v>
      </c>
      <c r="K65" s="21"/>
      <c r="L65" s="21"/>
      <c r="Q65" s="57"/>
      <c r="U65" s="20"/>
      <c r="V65" s="20"/>
    </row>
    <row r="66" spans="1:22" ht="15" customHeight="1">
      <c r="A66" s="13">
        <v>65</v>
      </c>
      <c r="C66" s="33" t="s">
        <v>509</v>
      </c>
      <c r="D66" s="14">
        <f ca="1">(INFO!F17*J26)/1000</f>
        <v>0</v>
      </c>
      <c r="E66" s="14">
        <f ca="1">(INFO!F19*K26)/60000</f>
        <v>0</v>
      </c>
      <c r="F66" s="88">
        <f t="shared" ca="1" si="0"/>
        <v>0</v>
      </c>
      <c r="G66" s="103">
        <f ca="1">IF(H26&gt;0,F26,0)*12/230</f>
        <v>0</v>
      </c>
      <c r="H66" s="103">
        <f ca="1">ROUND(G66*H26,0)</f>
        <v>0</v>
      </c>
      <c r="K66" s="21"/>
      <c r="L66" s="21"/>
      <c r="Q66" s="57"/>
      <c r="U66" s="20"/>
      <c r="V66" s="20"/>
    </row>
    <row r="67" spans="1:22" ht="15" customHeight="1">
      <c r="A67" s="13">
        <v>66</v>
      </c>
      <c r="C67" s="33" t="s">
        <v>510</v>
      </c>
      <c r="D67" s="14">
        <f ca="1">(INFO!F17*J27)/1000</f>
        <v>0</v>
      </c>
      <c r="E67" s="14">
        <f ca="1">(INFO!F19*K27)/60000</f>
        <v>0</v>
      </c>
      <c r="F67" s="88">
        <f t="shared" ca="1" si="0"/>
        <v>0</v>
      </c>
      <c r="G67" s="103">
        <f ca="1">IF(H27&gt;0,F27,0)*12/230</f>
        <v>0</v>
      </c>
      <c r="H67" s="103">
        <f ca="1">ROUND(G67*H27,0)</f>
        <v>0</v>
      </c>
      <c r="K67" s="21"/>
      <c r="L67" s="21"/>
      <c r="Q67" s="57"/>
      <c r="U67" s="20"/>
      <c r="V67" s="20"/>
    </row>
    <row r="68" spans="1:22" ht="15" customHeight="1">
      <c r="A68" s="13">
        <v>67</v>
      </c>
      <c r="C68" s="33" t="s">
        <v>511</v>
      </c>
      <c r="D68" s="14">
        <f ca="1">(INFO!F17*J28)/1000</f>
        <v>0</v>
      </c>
      <c r="E68" s="14">
        <f ca="1">(INFO!F19*K28)/60000</f>
        <v>0</v>
      </c>
      <c r="F68" s="88">
        <f t="shared" ca="1" si="0"/>
        <v>0</v>
      </c>
      <c r="G68" s="103">
        <f ca="1">IF(H28&gt;0,F28,0)*12/230</f>
        <v>0</v>
      </c>
      <c r="H68" s="103">
        <f ca="1">ROUND(G68*H28,0)</f>
        <v>0</v>
      </c>
      <c r="K68" s="21"/>
      <c r="L68" s="21"/>
      <c r="Q68" s="57"/>
      <c r="U68" s="20"/>
      <c r="V68" s="20"/>
    </row>
    <row r="69" spans="1:22" ht="15" customHeight="1">
      <c r="A69" s="13">
        <v>68</v>
      </c>
      <c r="C69" s="324" t="s">
        <v>713</v>
      </c>
      <c r="D69" s="15"/>
      <c r="E69" s="15"/>
      <c r="F69" s="90"/>
      <c r="G69" s="99"/>
      <c r="H69" s="304">
        <f ca="1">IF(H7=0,0,IF(H45=0,0,ROUND(1.06*(SUM(H52:H68))+190,0)))</f>
        <v>0</v>
      </c>
      <c r="I69" s="18" t="s">
        <v>804</v>
      </c>
      <c r="K69" s="21"/>
      <c r="L69" s="21"/>
      <c r="Q69" s="57"/>
      <c r="V69" s="20"/>
    </row>
    <row r="70" spans="1:22" ht="15" customHeight="1">
      <c r="A70" s="13">
        <v>69</v>
      </c>
      <c r="C70" s="34" t="s">
        <v>22</v>
      </c>
      <c r="D70" s="14">
        <f ca="1">(INFO!F17*(J30+J31))/1000</f>
        <v>0</v>
      </c>
      <c r="E70" s="14">
        <f ca="1">(INFO!F19*(K30+K31))/60000</f>
        <v>0</v>
      </c>
      <c r="F70" s="88">
        <f ca="1">SUM(D70:E70)</f>
        <v>0</v>
      </c>
      <c r="G70" s="103">
        <f ca="1">IF(H30+H31&gt;0,F30,0)*12/230</f>
        <v>0</v>
      </c>
      <c r="H70" s="103">
        <f ca="1">ROUND(G70*(H30+H31),0)</f>
        <v>0</v>
      </c>
      <c r="K70" s="21"/>
      <c r="L70" s="21"/>
      <c r="Q70" s="57"/>
      <c r="S70" s="20"/>
      <c r="T70" s="20"/>
      <c r="U70" s="20"/>
      <c r="V70" s="20"/>
    </row>
    <row r="71" spans="1:22" ht="15" customHeight="1">
      <c r="A71" s="13">
        <v>70</v>
      </c>
      <c r="C71" s="34" t="s">
        <v>23</v>
      </c>
      <c r="D71" s="14">
        <f ca="1">(INFO!F17*J32)/1000</f>
        <v>0</v>
      </c>
      <c r="E71" s="14">
        <f ca="1">(INFO!F19*K32)/60000</f>
        <v>0</v>
      </c>
      <c r="F71" s="88">
        <f ca="1">SUM(D71:E71)</f>
        <v>0</v>
      </c>
      <c r="G71" s="103">
        <f ca="1">IF(H30+H31&gt;0,F32*10,0)*12/230</f>
        <v>0</v>
      </c>
      <c r="H71" s="103">
        <f ca="1">ROUND(G71*H32,0)</f>
        <v>0</v>
      </c>
      <c r="K71" s="21"/>
      <c r="L71" s="28"/>
      <c r="Q71" s="57"/>
      <c r="S71" s="20"/>
      <c r="T71" s="35"/>
      <c r="U71" s="35"/>
      <c r="V71" s="20"/>
    </row>
    <row r="72" spans="1:22" ht="15" customHeight="1">
      <c r="A72" s="13">
        <v>71</v>
      </c>
      <c r="C72" s="45" t="s">
        <v>80</v>
      </c>
      <c r="D72" s="15">
        <f ca="1">(INFO!F17*J33)/1000</f>
        <v>0</v>
      </c>
      <c r="E72" s="15">
        <f ca="1">(INFO!F19*K33)/60000</f>
        <v>0</v>
      </c>
      <c r="F72" s="90">
        <f ca="1">SUM(D72:E72)</f>
        <v>0</v>
      </c>
      <c r="G72" s="99">
        <f ca="1">IF(H30+H31&gt;0,F33,0)*12/230</f>
        <v>0</v>
      </c>
      <c r="H72" s="99">
        <f ca="1">ROUND(G72*H33,0)</f>
        <v>0</v>
      </c>
      <c r="K72" s="21"/>
      <c r="L72" s="21"/>
      <c r="M72" s="21"/>
      <c r="N72" s="21"/>
      <c r="O72" s="28"/>
      <c r="Q72" s="57"/>
      <c r="S72" s="20"/>
      <c r="T72" s="35"/>
      <c r="U72" s="35"/>
      <c r="V72" s="20"/>
    </row>
    <row r="73" spans="1:22" ht="15" customHeight="1">
      <c r="A73" s="13">
        <v>72</v>
      </c>
      <c r="C73" s="45" t="s">
        <v>33</v>
      </c>
      <c r="D73" s="15">
        <f ca="1">(INFO!F17*J34)/1000</f>
        <v>0</v>
      </c>
      <c r="E73" s="15">
        <f ca="1">(INFO!F19*K34)/60000</f>
        <v>0</v>
      </c>
      <c r="F73" s="90">
        <f ca="1">SUM(D73:E73)</f>
        <v>0</v>
      </c>
      <c r="G73" s="99">
        <f ca="1">IF(H30+H31&gt;0,F34,0)*12/230</f>
        <v>0</v>
      </c>
      <c r="H73" s="99">
        <f ca="1">ROUND(G73*H34,0)</f>
        <v>0</v>
      </c>
      <c r="K73" s="21"/>
      <c r="O73" s="20"/>
      <c r="Q73" s="57"/>
      <c r="S73" s="20"/>
      <c r="T73" s="36"/>
      <c r="U73" s="36"/>
      <c r="V73" s="20"/>
    </row>
    <row r="74" spans="1:22" ht="15" customHeight="1">
      <c r="A74" s="13">
        <v>73</v>
      </c>
      <c r="C74" s="324" t="s">
        <v>714</v>
      </c>
      <c r="D74" s="15"/>
      <c r="E74" s="15"/>
      <c r="F74" s="90"/>
      <c r="G74" s="99"/>
      <c r="H74" s="17">
        <f ca="1">IF(H45=0,0,ROUND(1.06*(SUM(H70:H73)),0))</f>
        <v>0</v>
      </c>
      <c r="I74" s="18" t="s">
        <v>805</v>
      </c>
      <c r="Q74" s="57"/>
      <c r="S74" s="20"/>
      <c r="T74" s="26"/>
      <c r="U74" s="26"/>
      <c r="V74" s="20"/>
    </row>
    <row r="75" spans="1:22" ht="15" customHeight="1">
      <c r="A75" s="13">
        <v>74</v>
      </c>
      <c r="C75" s="34" t="s">
        <v>721</v>
      </c>
      <c r="D75" s="14">
        <f ca="1">(INFO!F17*J36)/1000</f>
        <v>0</v>
      </c>
      <c r="E75" s="14">
        <f ca="1">(INFO!F19*K36)/60000</f>
        <v>0</v>
      </c>
      <c r="F75" s="88">
        <f ca="1">SUM(D75:E75)</f>
        <v>0</v>
      </c>
      <c r="G75" s="103">
        <f ca="1">IF(H36&gt;0,F36,0)*12/230</f>
        <v>0</v>
      </c>
      <c r="H75" s="103">
        <f ca="1">ROUND(G75*H36,0)</f>
        <v>0</v>
      </c>
      <c r="Q75" s="57"/>
      <c r="S75" s="20"/>
      <c r="T75" s="26"/>
      <c r="U75" s="26"/>
      <c r="V75" s="20"/>
    </row>
    <row r="76" spans="1:22" ht="15" customHeight="1">
      <c r="A76" s="13">
        <v>75</v>
      </c>
      <c r="C76" s="381" t="s">
        <v>752</v>
      </c>
      <c r="D76" s="14">
        <f ca="1">(INFO!F17*J38)/1000</f>
        <v>0</v>
      </c>
      <c r="E76" s="14">
        <f ca="1">(INFO!F19*K38)/60000</f>
        <v>0</v>
      </c>
      <c r="F76" s="88">
        <f t="shared" ref="F76:F77" ca="1" si="1">SUM(D76:E76)</f>
        <v>0</v>
      </c>
      <c r="G76" s="103">
        <f ca="1">IF(H38&gt;0,F38,0)*12/230</f>
        <v>0</v>
      </c>
      <c r="H76" s="103">
        <f ca="1">ROUND(G76*H38,0)</f>
        <v>0</v>
      </c>
      <c r="Q76" s="57"/>
      <c r="S76" s="20"/>
      <c r="T76" s="26"/>
      <c r="U76" s="26"/>
      <c r="V76" s="20"/>
    </row>
    <row r="77" spans="1:22" ht="15" customHeight="1">
      <c r="A77" s="13">
        <v>76</v>
      </c>
      <c r="C77" s="381" t="s">
        <v>761</v>
      </c>
      <c r="D77" s="14">
        <f ca="1">(INFO!F17*J40)/1000</f>
        <v>0</v>
      </c>
      <c r="E77" s="14">
        <f ca="1">(INFO!F19*K40)/60000</f>
        <v>0</v>
      </c>
      <c r="F77" s="88">
        <f t="shared" ca="1" si="1"/>
        <v>0</v>
      </c>
      <c r="G77" s="103">
        <f ca="1">IF(H40&gt;0,F40,0)*12/230</f>
        <v>0</v>
      </c>
      <c r="H77" s="103">
        <f ca="1">ROUND(G77*H40,0)</f>
        <v>0</v>
      </c>
      <c r="Q77" s="57"/>
      <c r="S77" s="20"/>
      <c r="T77" s="26"/>
      <c r="U77" s="26"/>
      <c r="V77" s="20"/>
    </row>
    <row r="78" spans="1:22" ht="15" customHeight="1">
      <c r="A78" s="13">
        <v>77</v>
      </c>
      <c r="C78" s="37" t="s">
        <v>25</v>
      </c>
      <c r="D78" s="16">
        <f ca="1">SUM(D52:D77)</f>
        <v>0</v>
      </c>
      <c r="E78" s="16">
        <f ca="1">SUM(E52:E77)</f>
        <v>0</v>
      </c>
      <c r="F78" s="93">
        <f ca="1">IF(H45=0,0,SUM(F52:F77))</f>
        <v>0</v>
      </c>
      <c r="G78" s="23"/>
      <c r="H78" s="304">
        <f ca="1">IF(H45=0,0,(H69+H74+H75+H76+H77))</f>
        <v>0</v>
      </c>
      <c r="Q78" s="57"/>
      <c r="S78" s="20"/>
      <c r="T78" s="36"/>
      <c r="U78" s="36"/>
      <c r="V78" s="20"/>
    </row>
    <row r="79" spans="1:22" ht="15" customHeight="1">
      <c r="A79" s="13">
        <v>78</v>
      </c>
      <c r="Q79" s="57"/>
      <c r="S79" s="20"/>
      <c r="T79" s="10"/>
      <c r="U79" s="10"/>
      <c r="V79" s="20"/>
    </row>
    <row r="80" spans="1:22" ht="15" customHeight="1">
      <c r="A80" s="13">
        <v>79</v>
      </c>
      <c r="F80" s="21"/>
      <c r="G80" s="21"/>
      <c r="H80" s="21"/>
      <c r="R80" s="40"/>
      <c r="S80" s="20"/>
      <c r="T80" s="10"/>
      <c r="U80" s="10"/>
      <c r="V80" s="20"/>
    </row>
    <row r="81" spans="1:36" ht="15" customHeight="1">
      <c r="A81" s="13">
        <v>80</v>
      </c>
      <c r="F81" s="21"/>
      <c r="G81" s="21"/>
      <c r="H81" s="21"/>
      <c r="R81" s="40"/>
      <c r="S81" s="20"/>
      <c r="T81" s="10"/>
      <c r="U81" s="10"/>
      <c r="V81" s="20"/>
    </row>
    <row r="82" spans="1:36" ht="15" customHeight="1">
      <c r="A82" s="13">
        <v>81</v>
      </c>
      <c r="R82" s="40"/>
      <c r="S82" s="20"/>
      <c r="T82" s="10"/>
      <c r="U82" s="10"/>
      <c r="V82" s="20"/>
    </row>
    <row r="83" spans="1:36" ht="15" customHeight="1">
      <c r="A83" s="13">
        <v>82</v>
      </c>
      <c r="R83" s="40"/>
      <c r="S83" s="20"/>
      <c r="T83" s="10"/>
      <c r="U83" s="10"/>
      <c r="V83" s="20"/>
    </row>
    <row r="84" spans="1:36" ht="15" customHeight="1">
      <c r="A84" s="13">
        <v>83</v>
      </c>
      <c r="R84" s="40"/>
      <c r="S84" s="20"/>
      <c r="T84" s="10"/>
      <c r="U84" s="10"/>
      <c r="V84" s="20"/>
    </row>
    <row r="85" spans="1:36" ht="15" customHeight="1">
      <c r="A85" s="13">
        <v>84</v>
      </c>
      <c r="R85" s="40"/>
      <c r="S85" s="20"/>
      <c r="T85" s="10"/>
      <c r="U85" s="10"/>
      <c r="V85" s="20"/>
    </row>
    <row r="86" spans="1:36" ht="15" customHeight="1">
      <c r="A86" s="13">
        <v>85</v>
      </c>
      <c r="R86" s="40"/>
      <c r="S86" s="20"/>
      <c r="T86" s="20"/>
      <c r="U86" s="20"/>
      <c r="V86" s="20"/>
    </row>
    <row r="87" spans="1:36" ht="15" customHeight="1">
      <c r="A87" s="13">
        <v>86</v>
      </c>
      <c r="R87" s="40"/>
      <c r="S87" s="20"/>
      <c r="T87" s="20"/>
      <c r="U87" s="20"/>
      <c r="V87" s="20"/>
    </row>
    <row r="88" spans="1:36" ht="15" customHeight="1">
      <c r="A88" s="13">
        <v>87</v>
      </c>
      <c r="AJ88" s="18"/>
    </row>
    <row r="89" spans="1:36" ht="15" customHeight="1">
      <c r="A89" s="13">
        <v>88</v>
      </c>
      <c r="AJ89" s="18"/>
    </row>
    <row r="90" spans="1:36" ht="15" customHeight="1">
      <c r="A90" s="13">
        <v>89</v>
      </c>
      <c r="AJ90" s="18"/>
    </row>
    <row r="91" spans="1:36" ht="15" customHeight="1">
      <c r="A91" s="13">
        <v>90</v>
      </c>
      <c r="AJ91" s="18"/>
    </row>
    <row r="92" spans="1:36" ht="15" customHeight="1">
      <c r="A92" s="13">
        <v>91</v>
      </c>
      <c r="AJ92" s="18"/>
    </row>
    <row r="93" spans="1:36" ht="15" customHeight="1">
      <c r="A93" s="13">
        <v>92</v>
      </c>
      <c r="AJ93" s="18"/>
    </row>
    <row r="94" spans="1:36" ht="15">
      <c r="A94" s="13">
        <v>93</v>
      </c>
      <c r="AJ94" s="18"/>
    </row>
    <row r="95" spans="1:36" ht="15">
      <c r="A95" s="13">
        <v>94</v>
      </c>
      <c r="AJ95" s="18"/>
    </row>
    <row r="96" spans="1:36" ht="15">
      <c r="A96" s="13">
        <v>95</v>
      </c>
      <c r="AJ96" s="18"/>
    </row>
    <row r="97" spans="1:36" ht="15">
      <c r="A97" s="13">
        <v>96</v>
      </c>
      <c r="AJ97" s="18"/>
    </row>
    <row r="98" spans="1:36" ht="15">
      <c r="A98" s="13">
        <v>97</v>
      </c>
      <c r="AJ98" s="18"/>
    </row>
    <row r="99" spans="1:36" ht="15">
      <c r="A99" s="13">
        <v>98</v>
      </c>
      <c r="AJ99" s="18"/>
    </row>
    <row r="100" spans="1:36" ht="15">
      <c r="A100" s="13">
        <v>99</v>
      </c>
      <c r="AJ100" s="18"/>
    </row>
    <row r="101" spans="1:36" ht="15">
      <c r="A101" s="13">
        <v>100</v>
      </c>
      <c r="AJ101" s="18"/>
    </row>
    <row r="102" spans="1:36" ht="15">
      <c r="A102" s="13">
        <v>101</v>
      </c>
      <c r="AJ102" s="18"/>
    </row>
    <row r="103" spans="1:36" ht="15">
      <c r="A103" s="13">
        <v>102</v>
      </c>
      <c r="AJ103" s="18"/>
    </row>
    <row r="104" spans="1:36" ht="15">
      <c r="A104" s="13">
        <v>103</v>
      </c>
      <c r="AJ104" s="18"/>
    </row>
    <row r="105" spans="1:36" ht="15">
      <c r="A105" s="13">
        <v>104</v>
      </c>
      <c r="AJ105" s="18"/>
    </row>
    <row r="106" spans="1:36" ht="15">
      <c r="A106" s="13">
        <v>105</v>
      </c>
      <c r="AJ106" s="18"/>
    </row>
    <row r="107" spans="1:36" ht="15">
      <c r="A107" s="13">
        <v>106</v>
      </c>
      <c r="AJ107" s="18"/>
    </row>
    <row r="108" spans="1:36" ht="15">
      <c r="A108" s="13">
        <v>107</v>
      </c>
      <c r="AJ108" s="18"/>
    </row>
    <row r="109" spans="1:36" ht="15">
      <c r="A109" s="13">
        <v>108</v>
      </c>
      <c r="AJ109" s="18"/>
    </row>
    <row r="110" spans="1:36" ht="15">
      <c r="A110" s="13">
        <v>109</v>
      </c>
      <c r="AJ110" s="18"/>
    </row>
    <row r="111" spans="1:36" ht="15">
      <c r="A111" s="13">
        <v>110</v>
      </c>
      <c r="AJ111" s="18"/>
    </row>
    <row r="112" spans="1:36" ht="15">
      <c r="A112" s="13">
        <v>111</v>
      </c>
      <c r="AJ112" s="18"/>
    </row>
    <row r="113" spans="1:36" ht="15">
      <c r="A113" s="13">
        <v>112</v>
      </c>
      <c r="AJ113" s="18"/>
    </row>
    <row r="114" spans="1:36" ht="15">
      <c r="A114" s="13">
        <v>113</v>
      </c>
      <c r="AJ114" s="18"/>
    </row>
    <row r="115" spans="1:36" ht="15">
      <c r="A115" s="13">
        <v>114</v>
      </c>
      <c r="AJ115" s="18"/>
    </row>
    <row r="116" spans="1:36" ht="15">
      <c r="A116" s="13">
        <v>115</v>
      </c>
      <c r="AJ116" s="18"/>
    </row>
    <row r="117" spans="1:36" ht="15">
      <c r="A117" s="13">
        <v>116</v>
      </c>
      <c r="AJ117" s="18"/>
    </row>
    <row r="118" spans="1:36" ht="15">
      <c r="A118" s="13">
        <v>117</v>
      </c>
      <c r="AJ118" s="18"/>
    </row>
    <row r="119" spans="1:36" ht="15">
      <c r="A119" s="13">
        <v>118</v>
      </c>
      <c r="AJ119" s="18"/>
    </row>
    <row r="120" spans="1:36" ht="15">
      <c r="A120" s="13">
        <v>119</v>
      </c>
      <c r="AJ120" s="18"/>
    </row>
    <row r="121" spans="1:36" ht="15">
      <c r="A121" s="13">
        <v>120</v>
      </c>
      <c r="AJ121" s="18"/>
    </row>
    <row r="122" spans="1:36" ht="15">
      <c r="A122" s="13">
        <v>121</v>
      </c>
      <c r="AJ122" s="18"/>
    </row>
    <row r="123" spans="1:36" ht="15">
      <c r="A123" s="13">
        <v>122</v>
      </c>
      <c r="AA123" s="18"/>
      <c r="AJ123" s="18"/>
    </row>
    <row r="124" spans="1:36" ht="15">
      <c r="A124" s="13">
        <v>123</v>
      </c>
      <c r="AA124" s="25"/>
    </row>
    <row r="125" spans="1:36" ht="15">
      <c r="A125" s="13">
        <v>124</v>
      </c>
      <c r="AA125" s="25"/>
    </row>
    <row r="126" spans="1:36" ht="15">
      <c r="A126" s="13">
        <v>125</v>
      </c>
      <c r="AA126" s="25"/>
    </row>
    <row r="127" spans="1:36" ht="15">
      <c r="A127" s="13">
        <v>126</v>
      </c>
      <c r="AA127" s="25"/>
    </row>
    <row r="128" spans="1:36" ht="15">
      <c r="A128" s="13">
        <v>127</v>
      </c>
      <c r="AA128" s="25"/>
    </row>
    <row r="129" spans="1:27" ht="15">
      <c r="A129" s="13">
        <v>128</v>
      </c>
      <c r="AA129" s="25"/>
    </row>
    <row r="130" spans="1:27" ht="15">
      <c r="A130" s="13">
        <v>129</v>
      </c>
      <c r="AA130" s="25"/>
    </row>
    <row r="131" spans="1:27" ht="15">
      <c r="A131" s="13">
        <v>130</v>
      </c>
      <c r="AA131" s="25"/>
    </row>
    <row r="132" spans="1:27" ht="15">
      <c r="A132" s="13">
        <v>131</v>
      </c>
      <c r="AA132" s="25"/>
    </row>
    <row r="133" spans="1:27" ht="15">
      <c r="A133" s="13">
        <v>132</v>
      </c>
      <c r="AA133" s="25"/>
    </row>
    <row r="134" spans="1:27" ht="15">
      <c r="A134" s="13">
        <v>133</v>
      </c>
      <c r="AA134" s="25"/>
    </row>
    <row r="135" spans="1:27" ht="15">
      <c r="A135" s="13">
        <v>134</v>
      </c>
      <c r="AA135" s="25"/>
    </row>
    <row r="136" spans="1:27" ht="15">
      <c r="A136" s="13">
        <v>135</v>
      </c>
      <c r="AA136" s="25"/>
    </row>
    <row r="137" spans="1:27" ht="15">
      <c r="A137" s="13">
        <v>136</v>
      </c>
      <c r="AA137" s="25"/>
    </row>
    <row r="138" spans="1:27" ht="15">
      <c r="A138" s="13">
        <v>137</v>
      </c>
      <c r="AA138" s="25"/>
    </row>
    <row r="139" spans="1:27" ht="15">
      <c r="A139" s="13">
        <v>138</v>
      </c>
      <c r="AA139" s="25"/>
    </row>
    <row r="140" spans="1:27" ht="15">
      <c r="A140" s="13">
        <v>139</v>
      </c>
      <c r="AA140" s="25"/>
    </row>
    <row r="141" spans="1:27" ht="15">
      <c r="A141" s="13">
        <v>140</v>
      </c>
      <c r="AA141" s="25"/>
    </row>
    <row r="142" spans="1:27" ht="15">
      <c r="A142" s="13">
        <v>141</v>
      </c>
      <c r="AA142" s="25"/>
    </row>
    <row r="143" spans="1:27" ht="15">
      <c r="A143" s="13">
        <v>142</v>
      </c>
      <c r="AA143" s="25"/>
    </row>
    <row r="144" spans="1:27" ht="15">
      <c r="A144" s="13">
        <v>143</v>
      </c>
      <c r="AA144" s="25"/>
    </row>
    <row r="145" spans="1:27" ht="15">
      <c r="A145" s="13">
        <v>144</v>
      </c>
      <c r="AA145" s="25"/>
    </row>
    <row r="146" spans="1:27" ht="15">
      <c r="A146" s="13">
        <v>145</v>
      </c>
      <c r="AA146" s="25"/>
    </row>
    <row r="147" spans="1:27" ht="15">
      <c r="A147" s="13">
        <v>146</v>
      </c>
      <c r="AA147" s="25"/>
    </row>
    <row r="148" spans="1:27" ht="15">
      <c r="A148" s="13">
        <v>147</v>
      </c>
      <c r="Z148" s="13"/>
      <c r="AA148" s="25"/>
    </row>
    <row r="149" spans="1:27" ht="15">
      <c r="A149" s="13">
        <v>148</v>
      </c>
      <c r="AA149" s="25"/>
    </row>
    <row r="150" spans="1:27" ht="15">
      <c r="A150" s="13">
        <v>149</v>
      </c>
      <c r="AA150" s="25"/>
    </row>
    <row r="151" spans="1:27" ht="15">
      <c r="A151" s="13">
        <v>150</v>
      </c>
      <c r="AA151" s="25"/>
    </row>
    <row r="152" spans="1:27" ht="15">
      <c r="A152" s="13">
        <v>151</v>
      </c>
      <c r="AA152" s="25"/>
    </row>
    <row r="153" spans="1:27" ht="15">
      <c r="A153" s="13">
        <v>152</v>
      </c>
      <c r="AA153" s="25"/>
    </row>
    <row r="154" spans="1:27" ht="15">
      <c r="A154" s="13">
        <v>153</v>
      </c>
      <c r="AA154" s="25"/>
    </row>
    <row r="155" spans="1:27" ht="15">
      <c r="A155" s="13">
        <v>154</v>
      </c>
    </row>
    <row r="156" spans="1:27" ht="15">
      <c r="A156" s="13">
        <v>155</v>
      </c>
    </row>
    <row r="157" spans="1:27" ht="15">
      <c r="A157" s="13">
        <v>156</v>
      </c>
    </row>
    <row r="158" spans="1:27" ht="15">
      <c r="A158" s="13">
        <v>157</v>
      </c>
    </row>
    <row r="159" spans="1:27" ht="15">
      <c r="A159" s="13">
        <v>158</v>
      </c>
    </row>
    <row r="160" spans="1:27" ht="15">
      <c r="A160" s="13">
        <v>159</v>
      </c>
    </row>
    <row r="161" spans="1:1" ht="15">
      <c r="A161" s="13">
        <v>160</v>
      </c>
    </row>
    <row r="162" spans="1:1" ht="15">
      <c r="A162" s="13">
        <v>161</v>
      </c>
    </row>
    <row r="163" spans="1:1" ht="15">
      <c r="A163" s="13">
        <v>162</v>
      </c>
    </row>
    <row r="164" spans="1:1" ht="15">
      <c r="A164" s="13">
        <v>163</v>
      </c>
    </row>
    <row r="165" spans="1:1" ht="15">
      <c r="A165" s="13">
        <v>164</v>
      </c>
    </row>
    <row r="166" spans="1:1" ht="15">
      <c r="A166" s="13">
        <v>165</v>
      </c>
    </row>
    <row r="167" spans="1:1" ht="15">
      <c r="A167" s="13">
        <v>166</v>
      </c>
    </row>
    <row r="168" spans="1:1" ht="15">
      <c r="A168" s="13">
        <v>167</v>
      </c>
    </row>
    <row r="169" spans="1:1" ht="15">
      <c r="A169" s="13">
        <v>168</v>
      </c>
    </row>
    <row r="170" spans="1:1" ht="15">
      <c r="A170" s="13">
        <v>169</v>
      </c>
    </row>
    <row r="171" spans="1:1" ht="15">
      <c r="A171" s="13">
        <v>170</v>
      </c>
    </row>
    <row r="172" spans="1:1" ht="15">
      <c r="A172" s="13">
        <v>171</v>
      </c>
    </row>
    <row r="173" spans="1:1" ht="15">
      <c r="A173" s="13">
        <v>172</v>
      </c>
    </row>
    <row r="174" spans="1:1" ht="15">
      <c r="A174" s="13">
        <v>173</v>
      </c>
    </row>
    <row r="175" spans="1:1" ht="15">
      <c r="A175" s="13">
        <v>174</v>
      </c>
    </row>
    <row r="176" spans="1:1" ht="15">
      <c r="A176" s="13">
        <v>175</v>
      </c>
    </row>
    <row r="177" spans="1:1" ht="15">
      <c r="A177" s="13">
        <v>176</v>
      </c>
    </row>
    <row r="178" spans="1:1" ht="15">
      <c r="A178" s="13">
        <v>177</v>
      </c>
    </row>
    <row r="179" spans="1:1" ht="15">
      <c r="A179" s="13">
        <v>178</v>
      </c>
    </row>
    <row r="180" spans="1:1" ht="15">
      <c r="A180" s="13">
        <v>179</v>
      </c>
    </row>
    <row r="181" spans="1:1" ht="15">
      <c r="A181" s="13">
        <v>180</v>
      </c>
    </row>
    <row r="182" spans="1:1" ht="15">
      <c r="A182" s="13">
        <v>181</v>
      </c>
    </row>
    <row r="183" spans="1:1" ht="15">
      <c r="A183" s="13">
        <v>182</v>
      </c>
    </row>
    <row r="184" spans="1:1" ht="15">
      <c r="A184" s="13">
        <v>183</v>
      </c>
    </row>
    <row r="185" spans="1:1" ht="15">
      <c r="A185" s="13">
        <v>184</v>
      </c>
    </row>
    <row r="186" spans="1:1" ht="15">
      <c r="A186" s="13">
        <v>185</v>
      </c>
    </row>
    <row r="187" spans="1:1" ht="15">
      <c r="A187" s="13">
        <v>186</v>
      </c>
    </row>
    <row r="188" spans="1:1" ht="15">
      <c r="A188" s="13">
        <v>187</v>
      </c>
    </row>
    <row r="189" spans="1:1" ht="15">
      <c r="A189" s="13">
        <v>188</v>
      </c>
    </row>
    <row r="190" spans="1:1" ht="15">
      <c r="A190" s="13">
        <v>189</v>
      </c>
    </row>
    <row r="191" spans="1:1" ht="15">
      <c r="A191" s="13">
        <v>190</v>
      </c>
    </row>
    <row r="192" spans="1:1" ht="15">
      <c r="A192" s="13">
        <v>191</v>
      </c>
    </row>
    <row r="193" spans="1:1" ht="15">
      <c r="A193" s="13">
        <v>192</v>
      </c>
    </row>
    <row r="194" spans="1:1" ht="15">
      <c r="A194" s="13">
        <v>193</v>
      </c>
    </row>
    <row r="195" spans="1:1" ht="15">
      <c r="A195" s="13">
        <v>194</v>
      </c>
    </row>
    <row r="196" spans="1:1" ht="15">
      <c r="A196" s="13">
        <v>195</v>
      </c>
    </row>
    <row r="197" spans="1:1" ht="15">
      <c r="A197" s="13">
        <v>196</v>
      </c>
    </row>
    <row r="198" spans="1:1" ht="15">
      <c r="A198" s="13">
        <v>197</v>
      </c>
    </row>
    <row r="199" spans="1:1" ht="15">
      <c r="A199" s="13">
        <v>198</v>
      </c>
    </row>
    <row r="200" spans="1:1" ht="15">
      <c r="A200" s="13">
        <v>199</v>
      </c>
    </row>
    <row r="201" spans="1:1" ht="15">
      <c r="A201" s="13">
        <v>200</v>
      </c>
    </row>
    <row r="202" spans="1:1" ht="15">
      <c r="A202" s="13">
        <v>201</v>
      </c>
    </row>
    <row r="203" spans="1:1" ht="15">
      <c r="A203" s="13">
        <v>202</v>
      </c>
    </row>
    <row r="204" spans="1:1" ht="15">
      <c r="A204" s="13">
        <v>203</v>
      </c>
    </row>
    <row r="205" spans="1:1" ht="15">
      <c r="A205" s="13">
        <v>204</v>
      </c>
    </row>
    <row r="206" spans="1:1" ht="15">
      <c r="A206" s="13">
        <v>205</v>
      </c>
    </row>
    <row r="207" spans="1:1" ht="15">
      <c r="A207" s="13">
        <v>206</v>
      </c>
    </row>
    <row r="208" spans="1:1" ht="15">
      <c r="A208" s="13">
        <v>207</v>
      </c>
    </row>
    <row r="209" spans="1:1" ht="15">
      <c r="A209" s="13">
        <v>208</v>
      </c>
    </row>
    <row r="210" spans="1:1" ht="15">
      <c r="A210" s="13">
        <v>209</v>
      </c>
    </row>
    <row r="211" spans="1:1" ht="15">
      <c r="A211" s="13">
        <v>210</v>
      </c>
    </row>
    <row r="212" spans="1:1" ht="15">
      <c r="A212" s="13">
        <v>211</v>
      </c>
    </row>
    <row r="213" spans="1:1" ht="15">
      <c r="A213" s="13">
        <v>212</v>
      </c>
    </row>
    <row r="214" spans="1:1" ht="15">
      <c r="A214" s="13">
        <v>213</v>
      </c>
    </row>
    <row r="215" spans="1:1" ht="15">
      <c r="A215" s="13">
        <v>214</v>
      </c>
    </row>
    <row r="216" spans="1:1" ht="15">
      <c r="A216" s="13">
        <v>215</v>
      </c>
    </row>
    <row r="217" spans="1:1" ht="15">
      <c r="A217" s="13">
        <v>216</v>
      </c>
    </row>
    <row r="218" spans="1:1" ht="15">
      <c r="A218" s="13">
        <v>217</v>
      </c>
    </row>
    <row r="219" spans="1:1" ht="15">
      <c r="A219" s="13">
        <v>218</v>
      </c>
    </row>
    <row r="220" spans="1:1" ht="15">
      <c r="A220" s="13">
        <v>219</v>
      </c>
    </row>
    <row r="221" spans="1:1" ht="15">
      <c r="A221" s="13">
        <v>220</v>
      </c>
    </row>
    <row r="222" spans="1:1" ht="15">
      <c r="A222" s="13">
        <v>221</v>
      </c>
    </row>
    <row r="223" spans="1:1" ht="15">
      <c r="A223" s="13">
        <v>222</v>
      </c>
    </row>
    <row r="224" spans="1:1" ht="15">
      <c r="A224" s="13">
        <v>223</v>
      </c>
    </row>
    <row r="225" spans="1:1" ht="15">
      <c r="A225" s="13">
        <v>224</v>
      </c>
    </row>
    <row r="226" spans="1:1" ht="15">
      <c r="A226" s="13">
        <v>225</v>
      </c>
    </row>
    <row r="227" spans="1:1" ht="15">
      <c r="A227" s="13">
        <v>226</v>
      </c>
    </row>
    <row r="228" spans="1:1" ht="15">
      <c r="A228" s="13">
        <v>227</v>
      </c>
    </row>
    <row r="229" spans="1:1" ht="15">
      <c r="A229" s="13">
        <v>228</v>
      </c>
    </row>
    <row r="230" spans="1:1" ht="15">
      <c r="A230" s="13">
        <v>229</v>
      </c>
    </row>
    <row r="231" spans="1:1" ht="15">
      <c r="A231" s="13">
        <v>230</v>
      </c>
    </row>
    <row r="232" spans="1:1" ht="15">
      <c r="A232" s="13">
        <v>231</v>
      </c>
    </row>
    <row r="233" spans="1:1" ht="15">
      <c r="A233" s="13">
        <v>232</v>
      </c>
    </row>
    <row r="234" spans="1:1" ht="15">
      <c r="A234" s="13">
        <v>233</v>
      </c>
    </row>
    <row r="235" spans="1:1" ht="15">
      <c r="A235" s="13">
        <v>234</v>
      </c>
    </row>
    <row r="236" spans="1:1" ht="15">
      <c r="A236" s="13">
        <v>235</v>
      </c>
    </row>
    <row r="237" spans="1:1" ht="15">
      <c r="A237" s="13">
        <v>236</v>
      </c>
    </row>
    <row r="238" spans="1:1" ht="15">
      <c r="A238" s="13">
        <v>237</v>
      </c>
    </row>
    <row r="239" spans="1:1" ht="15">
      <c r="A239" s="13">
        <v>238</v>
      </c>
    </row>
    <row r="240" spans="1:1" ht="15">
      <c r="A240" s="13">
        <v>239</v>
      </c>
    </row>
    <row r="241" spans="1:1" ht="15">
      <c r="A241" s="13">
        <v>240</v>
      </c>
    </row>
    <row r="242" spans="1:1" ht="15">
      <c r="A242" s="13">
        <v>241</v>
      </c>
    </row>
    <row r="243" spans="1:1" ht="15">
      <c r="A243" s="13">
        <v>242</v>
      </c>
    </row>
    <row r="244" spans="1:1" ht="15">
      <c r="A244" s="13">
        <v>243</v>
      </c>
    </row>
    <row r="245" spans="1:1" ht="15">
      <c r="A245" s="13">
        <v>244</v>
      </c>
    </row>
    <row r="246" spans="1:1" ht="15">
      <c r="A246" s="13">
        <v>245</v>
      </c>
    </row>
    <row r="247" spans="1:1" ht="15">
      <c r="A247" s="13">
        <v>246</v>
      </c>
    </row>
    <row r="248" spans="1:1" ht="15">
      <c r="A248" s="13">
        <v>247</v>
      </c>
    </row>
    <row r="249" spans="1:1" ht="15">
      <c r="A249" s="13">
        <v>248</v>
      </c>
    </row>
    <row r="250" spans="1:1" ht="15">
      <c r="A250" s="13">
        <v>249</v>
      </c>
    </row>
    <row r="251" spans="1:1" ht="15">
      <c r="A251" s="13">
        <v>250</v>
      </c>
    </row>
    <row r="252" spans="1:1" ht="15">
      <c r="A252" s="13">
        <v>251</v>
      </c>
    </row>
    <row r="253" spans="1:1" ht="15">
      <c r="A253" s="13">
        <v>252</v>
      </c>
    </row>
    <row r="254" spans="1:1" ht="15">
      <c r="A254" s="13">
        <v>253</v>
      </c>
    </row>
    <row r="255" spans="1:1" ht="15">
      <c r="A255" s="13">
        <v>254</v>
      </c>
    </row>
    <row r="256" spans="1:1" ht="15">
      <c r="A256" s="13">
        <v>255</v>
      </c>
    </row>
    <row r="257" spans="1:1" ht="15">
      <c r="A257" s="13">
        <v>256</v>
      </c>
    </row>
    <row r="258" spans="1:1" ht="15">
      <c r="A258" s="13">
        <v>257</v>
      </c>
    </row>
    <row r="259" spans="1:1" ht="15">
      <c r="A259" s="13">
        <v>258</v>
      </c>
    </row>
    <row r="260" spans="1:1" ht="15">
      <c r="A260" s="13">
        <v>259</v>
      </c>
    </row>
    <row r="261" spans="1:1" ht="15">
      <c r="A261" s="13">
        <v>260</v>
      </c>
    </row>
    <row r="262" spans="1:1" ht="15">
      <c r="A262" s="13">
        <v>261</v>
      </c>
    </row>
    <row r="263" spans="1:1" ht="15">
      <c r="A263" s="13">
        <v>262</v>
      </c>
    </row>
    <row r="264" spans="1:1" ht="15">
      <c r="A264" s="13">
        <v>263</v>
      </c>
    </row>
    <row r="265" spans="1:1" ht="15">
      <c r="A265" s="13">
        <v>264</v>
      </c>
    </row>
    <row r="266" spans="1:1" ht="15">
      <c r="A266" s="13">
        <v>265</v>
      </c>
    </row>
    <row r="267" spans="1:1" ht="15">
      <c r="A267" s="13">
        <v>266</v>
      </c>
    </row>
    <row r="268" spans="1:1" ht="15">
      <c r="A268" s="13">
        <v>267</v>
      </c>
    </row>
    <row r="269" spans="1:1" ht="15">
      <c r="A269" s="13">
        <v>268</v>
      </c>
    </row>
    <row r="270" spans="1:1" ht="15">
      <c r="A270" s="13">
        <v>269</v>
      </c>
    </row>
    <row r="271" spans="1:1" ht="15">
      <c r="A271" s="13">
        <v>270</v>
      </c>
    </row>
    <row r="272" spans="1:1" ht="15">
      <c r="A272" s="13">
        <v>271</v>
      </c>
    </row>
    <row r="273" spans="1:1" ht="15">
      <c r="A273" s="13">
        <v>272</v>
      </c>
    </row>
    <row r="274" spans="1:1" ht="15">
      <c r="A274" s="13">
        <v>273</v>
      </c>
    </row>
    <row r="275" spans="1:1" ht="15">
      <c r="A275" s="13">
        <v>274</v>
      </c>
    </row>
    <row r="276" spans="1:1" ht="15">
      <c r="A276" s="13">
        <v>275</v>
      </c>
    </row>
    <row r="277" spans="1:1" ht="15">
      <c r="A277" s="13">
        <v>276</v>
      </c>
    </row>
    <row r="278" spans="1:1" ht="15">
      <c r="A278" s="13">
        <v>277</v>
      </c>
    </row>
    <row r="279" spans="1:1" ht="15">
      <c r="A279" s="13">
        <v>278</v>
      </c>
    </row>
    <row r="280" spans="1:1" ht="15">
      <c r="A280" s="13">
        <v>279</v>
      </c>
    </row>
    <row r="281" spans="1:1" ht="15">
      <c r="A281" s="13">
        <v>280</v>
      </c>
    </row>
    <row r="282" spans="1:1" ht="15">
      <c r="A282" s="13">
        <v>281</v>
      </c>
    </row>
    <row r="283" spans="1:1" ht="15">
      <c r="A283" s="13">
        <v>282</v>
      </c>
    </row>
    <row r="284" spans="1:1" ht="15">
      <c r="A284" s="13">
        <v>283</v>
      </c>
    </row>
    <row r="285" spans="1:1" ht="15">
      <c r="A285" s="13">
        <v>284</v>
      </c>
    </row>
    <row r="286" spans="1:1" ht="15">
      <c r="A286" s="13">
        <v>285</v>
      </c>
    </row>
    <row r="287" spans="1:1" ht="15">
      <c r="A287" s="13">
        <v>286</v>
      </c>
    </row>
    <row r="288" spans="1:1" ht="15">
      <c r="A288" s="13">
        <v>287</v>
      </c>
    </row>
    <row r="289" spans="1:1" ht="15">
      <c r="A289" s="13">
        <v>288</v>
      </c>
    </row>
    <row r="290" spans="1:1" ht="15">
      <c r="A290" s="13">
        <v>289</v>
      </c>
    </row>
    <row r="291" spans="1:1" ht="15">
      <c r="A291" s="13">
        <v>290</v>
      </c>
    </row>
    <row r="292" spans="1:1" ht="15">
      <c r="A292" s="13">
        <v>291</v>
      </c>
    </row>
    <row r="293" spans="1:1" ht="15">
      <c r="A293" s="13">
        <v>292</v>
      </c>
    </row>
    <row r="294" spans="1:1" ht="15">
      <c r="A294" s="13">
        <v>293</v>
      </c>
    </row>
    <row r="295" spans="1:1" ht="15">
      <c r="A295" s="13">
        <v>294</v>
      </c>
    </row>
    <row r="296" spans="1:1" ht="15">
      <c r="A296" s="13">
        <v>295</v>
      </c>
    </row>
    <row r="297" spans="1:1" ht="15">
      <c r="A297" s="13">
        <v>296</v>
      </c>
    </row>
    <row r="298" spans="1:1" ht="15">
      <c r="A298" s="13">
        <v>297</v>
      </c>
    </row>
    <row r="299" spans="1:1" ht="15">
      <c r="A299" s="13">
        <v>298</v>
      </c>
    </row>
    <row r="300" spans="1:1" ht="15">
      <c r="A300" s="13">
        <v>299</v>
      </c>
    </row>
    <row r="301" spans="1:1" ht="15">
      <c r="A301" s="13">
        <v>300</v>
      </c>
    </row>
    <row r="302" spans="1:1" ht="15">
      <c r="A302" s="13">
        <v>301</v>
      </c>
    </row>
    <row r="303" spans="1:1" ht="15">
      <c r="A303" s="13">
        <v>302</v>
      </c>
    </row>
    <row r="304" spans="1:1" ht="15">
      <c r="A304" s="13">
        <v>303</v>
      </c>
    </row>
    <row r="305" spans="1:1" ht="15">
      <c r="A305" s="13">
        <v>304</v>
      </c>
    </row>
    <row r="306" spans="1:1" ht="15">
      <c r="A306" s="13">
        <v>305</v>
      </c>
    </row>
    <row r="307" spans="1:1" ht="15">
      <c r="A307" s="13">
        <v>306</v>
      </c>
    </row>
    <row r="308" spans="1:1" ht="15">
      <c r="A308" s="13">
        <v>307</v>
      </c>
    </row>
    <row r="309" spans="1:1" ht="15">
      <c r="A309" s="13">
        <v>308</v>
      </c>
    </row>
    <row r="310" spans="1:1" ht="15">
      <c r="A310" s="13">
        <v>309</v>
      </c>
    </row>
    <row r="311" spans="1:1" ht="15">
      <c r="A311" s="13">
        <v>310</v>
      </c>
    </row>
    <row r="312" spans="1:1" ht="15">
      <c r="A312" s="13">
        <v>311</v>
      </c>
    </row>
    <row r="313" spans="1:1" ht="15">
      <c r="A313" s="13">
        <v>312</v>
      </c>
    </row>
    <row r="314" spans="1:1" ht="15">
      <c r="A314" s="13">
        <v>313</v>
      </c>
    </row>
    <row r="315" spans="1:1" ht="15">
      <c r="A315" s="13">
        <v>314</v>
      </c>
    </row>
    <row r="316" spans="1:1" ht="15">
      <c r="A316" s="13">
        <v>315</v>
      </c>
    </row>
    <row r="317" spans="1:1" ht="15">
      <c r="A317" s="13">
        <v>316</v>
      </c>
    </row>
    <row r="318" spans="1:1" ht="15">
      <c r="A318" s="13">
        <v>317</v>
      </c>
    </row>
    <row r="319" spans="1:1" ht="15">
      <c r="A319" s="13">
        <v>318</v>
      </c>
    </row>
    <row r="320" spans="1:1" ht="15">
      <c r="A320" s="13">
        <v>319</v>
      </c>
    </row>
    <row r="321" spans="1:1" ht="15">
      <c r="A321" s="13">
        <v>320</v>
      </c>
    </row>
    <row r="322" spans="1:1" ht="15">
      <c r="A322" s="13">
        <v>321</v>
      </c>
    </row>
    <row r="323" spans="1:1" ht="15">
      <c r="A323" s="13">
        <v>322</v>
      </c>
    </row>
    <row r="324" spans="1:1" ht="15">
      <c r="A324" s="13">
        <v>323</v>
      </c>
    </row>
    <row r="325" spans="1:1" ht="15">
      <c r="A325" s="13">
        <v>324</v>
      </c>
    </row>
    <row r="326" spans="1:1" ht="15">
      <c r="A326" s="13">
        <v>325</v>
      </c>
    </row>
    <row r="327" spans="1:1" ht="15">
      <c r="A327" s="13">
        <v>326</v>
      </c>
    </row>
    <row r="328" spans="1:1" ht="15">
      <c r="A328" s="13">
        <v>327</v>
      </c>
    </row>
    <row r="329" spans="1:1" ht="15">
      <c r="A329" s="13">
        <v>328</v>
      </c>
    </row>
    <row r="330" spans="1:1" ht="15">
      <c r="A330" s="13">
        <v>329</v>
      </c>
    </row>
    <row r="331" spans="1:1" ht="15">
      <c r="A331" s="13">
        <v>330</v>
      </c>
    </row>
    <row r="332" spans="1:1" ht="15">
      <c r="A332" s="13">
        <v>331</v>
      </c>
    </row>
    <row r="333" spans="1:1" ht="15">
      <c r="A333" s="13">
        <v>332</v>
      </c>
    </row>
    <row r="334" spans="1:1" ht="15">
      <c r="A334" s="13">
        <v>333</v>
      </c>
    </row>
    <row r="335" spans="1:1" ht="15">
      <c r="A335" s="13">
        <v>334</v>
      </c>
    </row>
    <row r="336" spans="1:1" ht="15">
      <c r="A336" s="13">
        <v>335</v>
      </c>
    </row>
    <row r="337" spans="1:1" ht="15">
      <c r="A337" s="13">
        <v>336</v>
      </c>
    </row>
    <row r="338" spans="1:1" ht="15">
      <c r="A338" s="13">
        <v>337</v>
      </c>
    </row>
    <row r="339" spans="1:1" ht="15">
      <c r="A339" s="13">
        <v>338</v>
      </c>
    </row>
    <row r="340" spans="1:1" ht="15">
      <c r="A340" s="13">
        <v>339</v>
      </c>
    </row>
    <row r="341" spans="1:1" ht="15">
      <c r="A341" s="13">
        <v>340</v>
      </c>
    </row>
    <row r="342" spans="1:1" ht="15">
      <c r="A342" s="13">
        <v>341</v>
      </c>
    </row>
    <row r="343" spans="1:1" ht="15">
      <c r="A343" s="13">
        <v>342</v>
      </c>
    </row>
    <row r="344" spans="1:1" ht="15">
      <c r="A344" s="13">
        <v>343</v>
      </c>
    </row>
    <row r="345" spans="1:1" ht="15">
      <c r="A345" s="13">
        <v>344</v>
      </c>
    </row>
    <row r="346" spans="1:1" ht="15">
      <c r="A346" s="13">
        <v>345</v>
      </c>
    </row>
    <row r="347" spans="1:1" ht="15">
      <c r="A347" s="13">
        <v>346</v>
      </c>
    </row>
    <row r="348" spans="1:1" ht="15">
      <c r="A348" s="13">
        <v>347</v>
      </c>
    </row>
    <row r="349" spans="1:1" ht="15">
      <c r="A349" s="13">
        <v>348</v>
      </c>
    </row>
    <row r="350" spans="1:1" ht="15">
      <c r="A350" s="13">
        <v>349</v>
      </c>
    </row>
    <row r="351" spans="1:1" ht="15">
      <c r="A351" s="13">
        <v>350</v>
      </c>
    </row>
    <row r="352" spans="1:1" ht="15">
      <c r="A352" s="13">
        <v>351</v>
      </c>
    </row>
    <row r="353" spans="1:1" ht="15">
      <c r="A353" s="13">
        <v>352</v>
      </c>
    </row>
    <row r="354" spans="1:1" ht="15">
      <c r="A354" s="13">
        <v>353</v>
      </c>
    </row>
    <row r="355" spans="1:1" ht="15">
      <c r="A355" s="13">
        <v>354</v>
      </c>
    </row>
    <row r="356" spans="1:1" ht="15">
      <c r="A356" s="13">
        <v>355</v>
      </c>
    </row>
    <row r="357" spans="1:1" ht="15">
      <c r="A357" s="13">
        <v>356</v>
      </c>
    </row>
    <row r="358" spans="1:1" ht="15">
      <c r="A358" s="13">
        <v>357</v>
      </c>
    </row>
    <row r="359" spans="1:1" ht="15">
      <c r="A359" s="13">
        <v>358</v>
      </c>
    </row>
    <row r="360" spans="1:1" ht="15">
      <c r="A360" s="13">
        <v>359</v>
      </c>
    </row>
    <row r="361" spans="1:1" ht="15">
      <c r="A361" s="13">
        <v>360</v>
      </c>
    </row>
    <row r="362" spans="1:1" ht="15">
      <c r="A362" s="13">
        <v>361</v>
      </c>
    </row>
    <row r="363" spans="1:1" ht="15">
      <c r="A363" s="13">
        <v>362</v>
      </c>
    </row>
    <row r="364" spans="1:1" ht="15">
      <c r="A364" s="13">
        <v>363</v>
      </c>
    </row>
    <row r="365" spans="1:1" ht="15">
      <c r="A365" s="13">
        <v>364</v>
      </c>
    </row>
    <row r="366" spans="1:1" ht="15">
      <c r="A366" s="13">
        <v>365</v>
      </c>
    </row>
    <row r="367" spans="1:1" ht="15">
      <c r="A367" s="13">
        <v>366</v>
      </c>
    </row>
    <row r="368" spans="1:1" ht="15">
      <c r="A368" s="13">
        <v>367</v>
      </c>
    </row>
    <row r="369" spans="1:1" ht="15">
      <c r="A369" s="13">
        <v>368</v>
      </c>
    </row>
    <row r="370" spans="1:1" ht="15">
      <c r="A370" s="13">
        <v>369</v>
      </c>
    </row>
    <row r="371" spans="1:1" ht="15">
      <c r="A371" s="13">
        <v>370</v>
      </c>
    </row>
    <row r="372" spans="1:1" ht="15">
      <c r="A372" s="13">
        <v>371</v>
      </c>
    </row>
    <row r="373" spans="1:1" ht="15">
      <c r="A373" s="13">
        <v>372</v>
      </c>
    </row>
    <row r="374" spans="1:1" ht="15">
      <c r="A374" s="13">
        <v>373</v>
      </c>
    </row>
    <row r="375" spans="1:1" ht="15">
      <c r="A375" s="13">
        <v>374</v>
      </c>
    </row>
    <row r="376" spans="1:1" ht="15">
      <c r="A376" s="13">
        <v>375</v>
      </c>
    </row>
    <row r="377" spans="1:1" ht="15">
      <c r="A377" s="13">
        <v>376</v>
      </c>
    </row>
    <row r="378" spans="1:1" ht="15">
      <c r="A378" s="13">
        <v>377</v>
      </c>
    </row>
    <row r="379" spans="1:1" ht="15">
      <c r="A379" s="13">
        <v>378</v>
      </c>
    </row>
    <row r="380" spans="1:1" ht="15">
      <c r="A380" s="13">
        <v>379</v>
      </c>
    </row>
    <row r="381" spans="1:1" ht="15">
      <c r="A381" s="13">
        <v>380</v>
      </c>
    </row>
    <row r="382" spans="1:1" ht="15">
      <c r="A382" s="13">
        <v>381</v>
      </c>
    </row>
    <row r="383" spans="1:1" ht="15">
      <c r="A383" s="13">
        <v>382</v>
      </c>
    </row>
    <row r="384" spans="1:1" ht="15">
      <c r="A384" s="13">
        <v>383</v>
      </c>
    </row>
    <row r="385" spans="1:1" ht="15">
      <c r="A385" s="13">
        <v>384</v>
      </c>
    </row>
    <row r="386" spans="1:1" ht="15">
      <c r="A386" s="13">
        <v>385</v>
      </c>
    </row>
    <row r="387" spans="1:1" ht="15">
      <c r="A387" s="13">
        <v>386</v>
      </c>
    </row>
    <row r="388" spans="1:1" ht="15">
      <c r="A388" s="13">
        <v>387</v>
      </c>
    </row>
    <row r="389" spans="1:1" ht="15">
      <c r="A389" s="13">
        <v>388</v>
      </c>
    </row>
    <row r="390" spans="1:1" ht="15">
      <c r="A390" s="13">
        <v>389</v>
      </c>
    </row>
    <row r="391" spans="1:1" ht="15">
      <c r="A391" s="13">
        <v>390</v>
      </c>
    </row>
    <row r="392" spans="1:1" ht="15">
      <c r="A392" s="13">
        <v>391</v>
      </c>
    </row>
    <row r="393" spans="1:1" ht="15">
      <c r="A393" s="13">
        <v>392</v>
      </c>
    </row>
    <row r="394" spans="1:1" ht="15">
      <c r="A394" s="13">
        <v>393</v>
      </c>
    </row>
    <row r="395" spans="1:1" ht="15">
      <c r="A395" s="13">
        <v>394</v>
      </c>
    </row>
    <row r="396" spans="1:1" ht="15">
      <c r="A396" s="13">
        <v>395</v>
      </c>
    </row>
    <row r="397" spans="1:1" ht="15">
      <c r="A397" s="13">
        <v>396</v>
      </c>
    </row>
    <row r="398" spans="1:1" ht="15">
      <c r="A398" s="13">
        <v>397</v>
      </c>
    </row>
    <row r="399" spans="1:1" ht="15">
      <c r="A399" s="13">
        <v>398</v>
      </c>
    </row>
    <row r="400" spans="1:1" ht="15">
      <c r="A400" s="13">
        <v>399</v>
      </c>
    </row>
    <row r="401" spans="1:1" ht="15">
      <c r="A401" s="13">
        <v>400</v>
      </c>
    </row>
    <row r="402" spans="1:1" ht="15">
      <c r="A402" s="13">
        <v>401</v>
      </c>
    </row>
    <row r="403" spans="1:1" ht="15">
      <c r="A403" s="13">
        <v>402</v>
      </c>
    </row>
    <row r="404" spans="1:1" ht="15">
      <c r="A404" s="13">
        <v>403</v>
      </c>
    </row>
    <row r="405" spans="1:1" ht="15">
      <c r="A405" s="13">
        <v>404</v>
      </c>
    </row>
    <row r="406" spans="1:1" ht="15">
      <c r="A406" s="13">
        <v>405</v>
      </c>
    </row>
    <row r="407" spans="1:1" ht="15">
      <c r="A407" s="13">
        <v>406</v>
      </c>
    </row>
    <row r="408" spans="1:1" ht="15">
      <c r="A408" s="13">
        <v>407</v>
      </c>
    </row>
    <row r="409" spans="1:1" ht="15">
      <c r="A409" s="13">
        <v>408</v>
      </c>
    </row>
    <row r="410" spans="1:1" ht="15">
      <c r="A410" s="13">
        <v>409</v>
      </c>
    </row>
    <row r="411" spans="1:1" ht="15">
      <c r="A411" s="13">
        <v>410</v>
      </c>
    </row>
    <row r="412" spans="1:1" ht="15">
      <c r="A412" s="13">
        <v>411</v>
      </c>
    </row>
    <row r="413" spans="1:1" ht="15">
      <c r="A413" s="13">
        <v>412</v>
      </c>
    </row>
    <row r="414" spans="1:1" ht="15">
      <c r="A414" s="13">
        <v>413</v>
      </c>
    </row>
    <row r="415" spans="1:1" ht="15">
      <c r="A415" s="13">
        <v>414</v>
      </c>
    </row>
    <row r="416" spans="1:1" ht="15">
      <c r="A416" s="13">
        <v>415</v>
      </c>
    </row>
    <row r="417" spans="1:1" ht="15">
      <c r="A417" s="13">
        <v>416</v>
      </c>
    </row>
    <row r="418" spans="1:1" ht="15">
      <c r="A418" s="13">
        <v>417</v>
      </c>
    </row>
    <row r="419" spans="1:1" ht="15">
      <c r="A419" s="13">
        <v>418</v>
      </c>
    </row>
    <row r="420" spans="1:1" ht="15">
      <c r="A420" s="13">
        <v>419</v>
      </c>
    </row>
    <row r="421" spans="1:1" ht="15">
      <c r="A421" s="13">
        <v>420</v>
      </c>
    </row>
    <row r="422" spans="1:1" ht="15">
      <c r="A422" s="13">
        <v>421</v>
      </c>
    </row>
    <row r="423" spans="1:1" ht="15">
      <c r="A423" s="13">
        <v>422</v>
      </c>
    </row>
    <row r="424" spans="1:1" ht="15">
      <c r="A424" s="13">
        <v>423</v>
      </c>
    </row>
    <row r="425" spans="1:1" ht="15">
      <c r="A425" s="13">
        <v>424</v>
      </c>
    </row>
    <row r="426" spans="1:1" ht="15">
      <c r="A426" s="13">
        <v>425</v>
      </c>
    </row>
    <row r="427" spans="1:1" ht="15">
      <c r="A427" s="13">
        <v>426</v>
      </c>
    </row>
    <row r="428" spans="1:1" ht="15">
      <c r="A428" s="13">
        <v>427</v>
      </c>
    </row>
    <row r="429" spans="1:1" ht="15">
      <c r="A429" s="13">
        <v>428</v>
      </c>
    </row>
    <row r="430" spans="1:1" ht="15">
      <c r="A430" s="13">
        <v>429</v>
      </c>
    </row>
    <row r="431" spans="1:1" ht="15">
      <c r="A431" s="13">
        <v>430</v>
      </c>
    </row>
    <row r="432" spans="1:1" ht="15">
      <c r="A432" s="13">
        <v>431</v>
      </c>
    </row>
    <row r="433" spans="1:1" ht="15">
      <c r="A433" s="13">
        <v>432</v>
      </c>
    </row>
    <row r="434" spans="1:1" ht="15">
      <c r="A434" s="13">
        <v>433</v>
      </c>
    </row>
    <row r="435" spans="1:1" ht="15">
      <c r="A435" s="13">
        <v>434</v>
      </c>
    </row>
    <row r="436" spans="1:1" ht="15">
      <c r="A436" s="13">
        <v>435</v>
      </c>
    </row>
    <row r="437" spans="1:1" ht="15">
      <c r="A437" s="13">
        <v>436</v>
      </c>
    </row>
    <row r="438" spans="1:1" ht="15">
      <c r="A438" s="13">
        <v>437</v>
      </c>
    </row>
    <row r="439" spans="1:1" ht="15">
      <c r="A439" s="13">
        <v>438</v>
      </c>
    </row>
    <row r="440" spans="1:1" ht="15">
      <c r="A440" s="13">
        <v>439</v>
      </c>
    </row>
    <row r="441" spans="1:1" ht="15">
      <c r="A441" s="13">
        <v>440</v>
      </c>
    </row>
    <row r="442" spans="1:1" ht="15">
      <c r="A442" s="13">
        <v>441</v>
      </c>
    </row>
    <row r="443" spans="1:1" ht="15">
      <c r="A443" s="13">
        <v>442</v>
      </c>
    </row>
    <row r="444" spans="1:1" ht="15">
      <c r="A444" s="13">
        <v>443</v>
      </c>
    </row>
    <row r="445" spans="1:1" ht="15">
      <c r="A445" s="13">
        <v>444</v>
      </c>
    </row>
    <row r="446" spans="1:1" ht="15">
      <c r="A446" s="13">
        <v>445</v>
      </c>
    </row>
    <row r="447" spans="1:1" ht="15">
      <c r="A447" s="13">
        <v>446</v>
      </c>
    </row>
    <row r="448" spans="1:1" ht="15">
      <c r="A448" s="13">
        <v>447</v>
      </c>
    </row>
    <row r="449" spans="1:1" ht="15">
      <c r="A449" s="13">
        <v>448</v>
      </c>
    </row>
    <row r="450" spans="1:1" ht="15">
      <c r="A450" s="13">
        <v>449</v>
      </c>
    </row>
    <row r="451" spans="1:1" ht="15">
      <c r="A451" s="13">
        <v>450</v>
      </c>
    </row>
    <row r="452" spans="1:1" ht="15">
      <c r="A452" s="13">
        <v>451</v>
      </c>
    </row>
    <row r="453" spans="1:1" ht="15">
      <c r="A453" s="13">
        <v>452</v>
      </c>
    </row>
    <row r="454" spans="1:1" ht="15">
      <c r="A454" s="13">
        <v>453</v>
      </c>
    </row>
    <row r="455" spans="1:1" ht="15">
      <c r="A455" s="13">
        <v>454</v>
      </c>
    </row>
    <row r="456" spans="1:1" ht="15">
      <c r="A456" s="13">
        <v>455</v>
      </c>
    </row>
    <row r="457" spans="1:1" ht="15">
      <c r="A457" s="13">
        <v>456</v>
      </c>
    </row>
    <row r="458" spans="1:1" ht="15">
      <c r="A458" s="13">
        <v>457</v>
      </c>
    </row>
    <row r="459" spans="1:1" ht="15">
      <c r="A459" s="13">
        <v>458</v>
      </c>
    </row>
    <row r="460" spans="1:1" ht="15">
      <c r="A460" s="13">
        <v>459</v>
      </c>
    </row>
    <row r="461" spans="1:1" ht="15">
      <c r="A461" s="13">
        <v>460</v>
      </c>
    </row>
    <row r="462" spans="1:1" ht="15">
      <c r="A462" s="13">
        <v>461</v>
      </c>
    </row>
    <row r="463" spans="1:1" ht="15">
      <c r="A463" s="13">
        <v>462</v>
      </c>
    </row>
    <row r="464" spans="1:1" ht="15">
      <c r="A464" s="13">
        <v>463</v>
      </c>
    </row>
    <row r="465" spans="1:1" ht="15">
      <c r="A465" s="13">
        <v>464</v>
      </c>
    </row>
    <row r="466" spans="1:1" ht="15">
      <c r="A466" s="13">
        <v>465</v>
      </c>
    </row>
    <row r="467" spans="1:1" ht="15">
      <c r="A467" s="13">
        <v>466</v>
      </c>
    </row>
    <row r="468" spans="1:1" ht="15">
      <c r="A468" s="13">
        <v>467</v>
      </c>
    </row>
    <row r="469" spans="1:1" ht="15">
      <c r="A469" s="13">
        <v>468</v>
      </c>
    </row>
    <row r="470" spans="1:1" ht="15">
      <c r="A470" s="13">
        <v>469</v>
      </c>
    </row>
    <row r="471" spans="1:1" ht="15">
      <c r="A471" s="13">
        <v>470</v>
      </c>
    </row>
    <row r="472" spans="1:1" ht="15">
      <c r="A472" s="13">
        <v>471</v>
      </c>
    </row>
    <row r="473" spans="1:1" ht="15">
      <c r="A473" s="13">
        <v>472</v>
      </c>
    </row>
    <row r="474" spans="1:1" ht="15">
      <c r="A474" s="13">
        <v>473</v>
      </c>
    </row>
    <row r="475" spans="1:1" ht="15">
      <c r="A475" s="13">
        <v>474</v>
      </c>
    </row>
    <row r="476" spans="1:1" ht="15">
      <c r="A476" s="13">
        <v>475</v>
      </c>
    </row>
    <row r="477" spans="1:1" ht="15">
      <c r="A477" s="13">
        <v>476</v>
      </c>
    </row>
    <row r="478" spans="1:1" ht="15">
      <c r="A478" s="13">
        <v>477</v>
      </c>
    </row>
    <row r="479" spans="1:1" ht="15">
      <c r="A479" s="13">
        <v>478</v>
      </c>
    </row>
    <row r="480" spans="1:1" ht="15">
      <c r="A480" s="13">
        <v>479</v>
      </c>
    </row>
    <row r="481" spans="1:1" ht="15">
      <c r="A481" s="13">
        <v>480</v>
      </c>
    </row>
    <row r="482" spans="1:1" ht="15">
      <c r="A482" s="13">
        <v>481</v>
      </c>
    </row>
    <row r="483" spans="1:1" ht="15">
      <c r="A483" s="13">
        <v>482</v>
      </c>
    </row>
    <row r="484" spans="1:1" ht="15">
      <c r="A484" s="13">
        <v>483</v>
      </c>
    </row>
    <row r="485" spans="1:1" ht="15">
      <c r="A485" s="13">
        <v>484</v>
      </c>
    </row>
    <row r="486" spans="1:1" ht="15">
      <c r="A486" s="13">
        <v>485</v>
      </c>
    </row>
    <row r="487" spans="1:1" ht="15">
      <c r="A487" s="13">
        <v>486</v>
      </c>
    </row>
    <row r="488" spans="1:1" ht="15">
      <c r="A488" s="13">
        <v>487</v>
      </c>
    </row>
    <row r="489" spans="1:1" ht="15">
      <c r="A489" s="13">
        <v>488</v>
      </c>
    </row>
    <row r="490" spans="1:1" ht="15">
      <c r="A490" s="13">
        <v>489</v>
      </c>
    </row>
    <row r="491" spans="1:1" ht="15">
      <c r="A491" s="13">
        <v>490</v>
      </c>
    </row>
    <row r="492" spans="1:1" ht="15">
      <c r="A492" s="13">
        <v>491</v>
      </c>
    </row>
    <row r="493" spans="1:1" ht="15">
      <c r="A493" s="13">
        <v>492</v>
      </c>
    </row>
    <row r="494" spans="1:1" ht="15">
      <c r="A494" s="13">
        <v>493</v>
      </c>
    </row>
    <row r="495" spans="1:1" ht="15">
      <c r="A495" s="13">
        <v>494</v>
      </c>
    </row>
    <row r="496" spans="1:1" ht="15">
      <c r="A496" s="13">
        <v>495</v>
      </c>
    </row>
    <row r="497" spans="1:1" ht="15">
      <c r="A497" s="13">
        <v>496</v>
      </c>
    </row>
    <row r="498" spans="1:1" ht="15">
      <c r="A498" s="13">
        <v>497</v>
      </c>
    </row>
    <row r="499" spans="1:1" ht="15">
      <c r="A499" s="13">
        <v>498</v>
      </c>
    </row>
    <row r="500" spans="1:1" ht="15">
      <c r="A500" s="13">
        <v>499</v>
      </c>
    </row>
    <row r="501" spans="1:1" ht="15">
      <c r="A501" s="13">
        <v>500</v>
      </c>
    </row>
    <row r="502" spans="1:1" ht="15">
      <c r="A502" s="13">
        <v>501</v>
      </c>
    </row>
    <row r="503" spans="1:1" ht="15">
      <c r="A503" s="13">
        <v>502</v>
      </c>
    </row>
    <row r="504" spans="1:1" ht="15">
      <c r="A504" s="13">
        <v>503</v>
      </c>
    </row>
    <row r="505" spans="1:1" ht="15">
      <c r="A505" s="13">
        <v>504</v>
      </c>
    </row>
    <row r="506" spans="1:1" ht="15">
      <c r="A506" s="13">
        <v>505</v>
      </c>
    </row>
    <row r="507" spans="1:1" ht="15">
      <c r="A507" s="13">
        <v>506</v>
      </c>
    </row>
    <row r="508" spans="1:1" ht="15">
      <c r="A508" s="13">
        <v>507</v>
      </c>
    </row>
    <row r="509" spans="1:1" ht="15">
      <c r="A509" s="13">
        <v>508</v>
      </c>
    </row>
    <row r="510" spans="1:1" ht="15">
      <c r="A510" s="13">
        <v>509</v>
      </c>
    </row>
    <row r="511" spans="1:1" ht="15">
      <c r="A511" s="13">
        <v>510</v>
      </c>
    </row>
    <row r="512" spans="1:1" ht="15">
      <c r="A512" s="13">
        <v>511</v>
      </c>
    </row>
    <row r="513" spans="1:1" ht="15">
      <c r="A513" s="13">
        <v>512</v>
      </c>
    </row>
    <row r="514" spans="1:1" ht="15">
      <c r="A514" s="13">
        <v>513</v>
      </c>
    </row>
    <row r="515" spans="1:1" ht="15">
      <c r="A515" s="13">
        <v>514</v>
      </c>
    </row>
    <row r="516" spans="1:1" ht="15">
      <c r="A516" s="13">
        <v>515</v>
      </c>
    </row>
    <row r="517" spans="1:1" ht="15">
      <c r="A517" s="13">
        <v>516</v>
      </c>
    </row>
    <row r="518" spans="1:1" ht="15">
      <c r="A518" s="13">
        <v>517</v>
      </c>
    </row>
    <row r="519" spans="1:1" ht="15">
      <c r="A519" s="13">
        <v>518</v>
      </c>
    </row>
    <row r="520" spans="1:1" ht="15">
      <c r="A520" s="13">
        <v>519</v>
      </c>
    </row>
    <row r="521" spans="1:1" ht="15">
      <c r="A521" s="13">
        <v>520</v>
      </c>
    </row>
    <row r="522" spans="1:1" ht="15">
      <c r="A522" s="13">
        <v>521</v>
      </c>
    </row>
    <row r="523" spans="1:1" ht="15">
      <c r="A523" s="13">
        <v>522</v>
      </c>
    </row>
    <row r="524" spans="1:1" ht="15">
      <c r="A524" s="13">
        <v>523</v>
      </c>
    </row>
    <row r="525" spans="1:1" ht="15">
      <c r="A525" s="13">
        <v>524</v>
      </c>
    </row>
    <row r="526" spans="1:1" ht="15">
      <c r="A526" s="13">
        <v>525</v>
      </c>
    </row>
    <row r="527" spans="1:1" ht="15">
      <c r="A527" s="13">
        <v>526</v>
      </c>
    </row>
    <row r="528" spans="1:1" ht="15">
      <c r="A528" s="13">
        <v>527</v>
      </c>
    </row>
    <row r="529" spans="1:1" ht="15">
      <c r="A529" s="13">
        <v>528</v>
      </c>
    </row>
    <row r="530" spans="1:1" ht="15">
      <c r="A530" s="13">
        <v>529</v>
      </c>
    </row>
    <row r="531" spans="1:1" ht="15">
      <c r="A531" s="13">
        <v>530</v>
      </c>
    </row>
    <row r="532" spans="1:1" ht="15">
      <c r="A532" s="13">
        <v>531</v>
      </c>
    </row>
    <row r="533" spans="1:1" ht="15">
      <c r="A533" s="13">
        <v>532</v>
      </c>
    </row>
    <row r="534" spans="1:1" ht="15">
      <c r="A534" s="13">
        <v>533</v>
      </c>
    </row>
    <row r="535" spans="1:1" ht="15">
      <c r="A535" s="13">
        <v>534</v>
      </c>
    </row>
    <row r="536" spans="1:1" ht="15">
      <c r="A536" s="13">
        <v>535</v>
      </c>
    </row>
    <row r="537" spans="1:1" ht="15">
      <c r="A537" s="13">
        <v>536</v>
      </c>
    </row>
    <row r="538" spans="1:1" ht="15">
      <c r="A538" s="13">
        <v>537</v>
      </c>
    </row>
    <row r="539" spans="1:1" ht="15">
      <c r="A539" s="13">
        <v>538</v>
      </c>
    </row>
    <row r="540" spans="1:1" ht="15">
      <c r="A540" s="13">
        <v>539</v>
      </c>
    </row>
    <row r="541" spans="1:1" ht="15">
      <c r="A541" s="13">
        <v>540</v>
      </c>
    </row>
    <row r="542" spans="1:1" ht="15">
      <c r="A542" s="13">
        <v>541</v>
      </c>
    </row>
    <row r="543" spans="1:1" ht="15">
      <c r="A543" s="13">
        <v>542</v>
      </c>
    </row>
    <row r="544" spans="1:1" ht="15">
      <c r="A544" s="13">
        <v>543</v>
      </c>
    </row>
    <row r="545" spans="1:1" ht="15">
      <c r="A545" s="13">
        <v>544</v>
      </c>
    </row>
    <row r="546" spans="1:1" ht="15">
      <c r="A546" s="13">
        <v>545</v>
      </c>
    </row>
    <row r="547" spans="1:1" ht="15">
      <c r="A547" s="13">
        <v>546</v>
      </c>
    </row>
    <row r="548" spans="1:1" ht="15">
      <c r="A548" s="13">
        <v>547</v>
      </c>
    </row>
    <row r="549" spans="1:1" ht="15">
      <c r="A549" s="13">
        <v>548</v>
      </c>
    </row>
    <row r="550" spans="1:1" ht="15">
      <c r="A550" s="13">
        <v>549</v>
      </c>
    </row>
    <row r="551" spans="1:1" ht="15">
      <c r="A551" s="13">
        <v>550</v>
      </c>
    </row>
    <row r="552" spans="1:1" ht="15">
      <c r="A552" s="13">
        <v>551</v>
      </c>
    </row>
    <row r="553" spans="1:1" ht="15">
      <c r="A553" s="13">
        <v>552</v>
      </c>
    </row>
    <row r="554" spans="1:1" ht="15">
      <c r="A554" s="13">
        <v>553</v>
      </c>
    </row>
    <row r="555" spans="1:1" ht="15">
      <c r="A555" s="13">
        <v>554</v>
      </c>
    </row>
    <row r="556" spans="1:1" ht="15">
      <c r="A556" s="13">
        <v>555</v>
      </c>
    </row>
    <row r="557" spans="1:1" ht="15">
      <c r="A557" s="13">
        <v>556</v>
      </c>
    </row>
    <row r="558" spans="1:1" ht="15">
      <c r="A558" s="13">
        <v>557</v>
      </c>
    </row>
    <row r="559" spans="1:1" ht="15">
      <c r="A559" s="13">
        <v>558</v>
      </c>
    </row>
    <row r="560" spans="1:1" ht="15">
      <c r="A560" s="13">
        <v>559</v>
      </c>
    </row>
    <row r="561" spans="1:1" ht="15">
      <c r="A561" s="13">
        <v>560</v>
      </c>
    </row>
    <row r="562" spans="1:1" ht="15">
      <c r="A562" s="13">
        <v>561</v>
      </c>
    </row>
    <row r="563" spans="1:1" ht="15">
      <c r="A563" s="13">
        <v>562</v>
      </c>
    </row>
    <row r="564" spans="1:1" ht="15">
      <c r="A564" s="13">
        <v>563</v>
      </c>
    </row>
    <row r="565" spans="1:1" ht="15">
      <c r="A565" s="13">
        <v>564</v>
      </c>
    </row>
    <row r="566" spans="1:1" ht="15">
      <c r="A566" s="13">
        <v>565</v>
      </c>
    </row>
    <row r="567" spans="1:1" ht="15">
      <c r="A567" s="13">
        <v>566</v>
      </c>
    </row>
    <row r="568" spans="1:1" ht="15">
      <c r="A568" s="13">
        <v>567</v>
      </c>
    </row>
    <row r="569" spans="1:1" ht="15">
      <c r="A569" s="13">
        <v>568</v>
      </c>
    </row>
    <row r="570" spans="1:1" ht="15">
      <c r="A570" s="13">
        <v>569</v>
      </c>
    </row>
    <row r="571" spans="1:1" ht="15">
      <c r="A571" s="13">
        <v>570</v>
      </c>
    </row>
    <row r="572" spans="1:1" ht="15">
      <c r="A572" s="13">
        <v>571</v>
      </c>
    </row>
    <row r="573" spans="1:1" ht="15">
      <c r="A573" s="13">
        <v>572</v>
      </c>
    </row>
    <row r="574" spans="1:1" ht="15">
      <c r="A574" s="13">
        <v>573</v>
      </c>
    </row>
    <row r="575" spans="1:1" ht="15">
      <c r="A575" s="13">
        <v>574</v>
      </c>
    </row>
    <row r="576" spans="1:1" ht="15">
      <c r="A576" s="13">
        <v>575</v>
      </c>
    </row>
    <row r="577" spans="1:1" ht="15">
      <c r="A577" s="13">
        <v>576</v>
      </c>
    </row>
    <row r="578" spans="1:1" ht="15">
      <c r="A578" s="13">
        <v>577</v>
      </c>
    </row>
    <row r="579" spans="1:1" ht="15">
      <c r="A579" s="13">
        <v>578</v>
      </c>
    </row>
    <row r="580" spans="1:1" ht="15">
      <c r="A580" s="13">
        <v>579</v>
      </c>
    </row>
    <row r="581" spans="1:1" ht="15">
      <c r="A581" s="13">
        <v>580</v>
      </c>
    </row>
    <row r="582" spans="1:1" ht="15">
      <c r="A582" s="13">
        <v>581</v>
      </c>
    </row>
    <row r="583" spans="1:1" ht="15">
      <c r="A583" s="13">
        <v>582</v>
      </c>
    </row>
    <row r="584" spans="1:1" ht="15">
      <c r="A584" s="13">
        <v>583</v>
      </c>
    </row>
    <row r="585" spans="1:1" ht="15">
      <c r="A585" s="13">
        <v>584</v>
      </c>
    </row>
    <row r="586" spans="1:1" ht="15">
      <c r="A586" s="13">
        <v>585</v>
      </c>
    </row>
    <row r="587" spans="1:1" ht="15">
      <c r="A587" s="13">
        <v>586</v>
      </c>
    </row>
    <row r="588" spans="1:1" ht="15">
      <c r="A588" s="13">
        <v>587</v>
      </c>
    </row>
    <row r="589" spans="1:1" ht="15">
      <c r="A589" s="13">
        <v>588</v>
      </c>
    </row>
    <row r="590" spans="1:1" ht="15">
      <c r="A590" s="13">
        <v>589</v>
      </c>
    </row>
    <row r="591" spans="1:1" ht="15">
      <c r="A591" s="13">
        <v>590</v>
      </c>
    </row>
    <row r="592" spans="1:1" ht="15">
      <c r="A592" s="13">
        <v>591</v>
      </c>
    </row>
    <row r="593" spans="1:1" ht="15">
      <c r="A593" s="13">
        <v>592</v>
      </c>
    </row>
    <row r="594" spans="1:1" ht="15">
      <c r="A594" s="13">
        <v>593</v>
      </c>
    </row>
    <row r="595" spans="1:1" ht="15">
      <c r="A595" s="13">
        <v>594</v>
      </c>
    </row>
    <row r="596" spans="1:1" ht="15">
      <c r="A596" s="13">
        <v>595</v>
      </c>
    </row>
    <row r="597" spans="1:1" ht="15">
      <c r="A597" s="13">
        <v>596</v>
      </c>
    </row>
    <row r="598" spans="1:1" ht="15">
      <c r="A598" s="13">
        <v>597</v>
      </c>
    </row>
    <row r="599" spans="1:1" ht="15">
      <c r="A599" s="13">
        <v>598</v>
      </c>
    </row>
    <row r="600" spans="1:1" ht="15">
      <c r="A600" s="13">
        <v>599</v>
      </c>
    </row>
    <row r="601" spans="1:1" ht="15">
      <c r="A601" s="13">
        <v>600</v>
      </c>
    </row>
    <row r="602" spans="1:1" ht="15">
      <c r="A602" s="13">
        <v>601</v>
      </c>
    </row>
    <row r="603" spans="1:1" ht="15">
      <c r="A603" s="13">
        <v>602</v>
      </c>
    </row>
    <row r="604" spans="1:1" ht="15">
      <c r="A604" s="13">
        <v>603</v>
      </c>
    </row>
    <row r="605" spans="1:1" ht="15">
      <c r="A605" s="13">
        <v>604</v>
      </c>
    </row>
    <row r="606" spans="1:1" ht="15">
      <c r="A606" s="13">
        <v>605</v>
      </c>
    </row>
    <row r="607" spans="1:1" ht="15">
      <c r="A607" s="13">
        <v>606</v>
      </c>
    </row>
    <row r="608" spans="1:1" ht="15">
      <c r="A608" s="13">
        <v>607</v>
      </c>
    </row>
    <row r="609" spans="1:1" ht="15">
      <c r="A609" s="13">
        <v>608</v>
      </c>
    </row>
    <row r="610" spans="1:1" ht="15">
      <c r="A610" s="13">
        <v>609</v>
      </c>
    </row>
    <row r="611" spans="1:1" ht="15">
      <c r="A611" s="13">
        <v>610</v>
      </c>
    </row>
    <row r="612" spans="1:1" ht="15">
      <c r="A612" s="13">
        <v>611</v>
      </c>
    </row>
    <row r="613" spans="1:1" ht="15">
      <c r="A613" s="13">
        <v>612</v>
      </c>
    </row>
    <row r="614" spans="1:1" ht="15">
      <c r="A614" s="13">
        <v>613</v>
      </c>
    </row>
    <row r="615" spans="1:1" ht="15">
      <c r="A615" s="13">
        <v>614</v>
      </c>
    </row>
    <row r="616" spans="1:1" ht="15">
      <c r="A616" s="13">
        <v>615</v>
      </c>
    </row>
    <row r="617" spans="1:1" ht="15">
      <c r="A617" s="13">
        <v>616</v>
      </c>
    </row>
    <row r="618" spans="1:1" ht="15">
      <c r="A618" s="13">
        <v>617</v>
      </c>
    </row>
    <row r="619" spans="1:1" ht="15">
      <c r="A619" s="13">
        <v>618</v>
      </c>
    </row>
    <row r="620" spans="1:1" ht="15">
      <c r="A620" s="13">
        <v>619</v>
      </c>
    </row>
    <row r="621" spans="1:1" ht="15">
      <c r="A621" s="13">
        <v>620</v>
      </c>
    </row>
    <row r="622" spans="1:1" ht="15">
      <c r="A622" s="13">
        <v>621</v>
      </c>
    </row>
    <row r="623" spans="1:1" ht="15">
      <c r="A623" s="13">
        <v>622</v>
      </c>
    </row>
    <row r="624" spans="1:1" ht="15">
      <c r="A624" s="13">
        <v>623</v>
      </c>
    </row>
    <row r="625" spans="1:1" ht="15">
      <c r="A625" s="13">
        <v>624</v>
      </c>
    </row>
    <row r="626" spans="1:1" ht="15">
      <c r="A626" s="13">
        <v>625</v>
      </c>
    </row>
    <row r="627" spans="1:1" ht="15">
      <c r="A627" s="13">
        <v>626</v>
      </c>
    </row>
    <row r="628" spans="1:1" ht="15">
      <c r="A628" s="13">
        <v>627</v>
      </c>
    </row>
    <row r="629" spans="1:1" ht="15">
      <c r="A629" s="13">
        <v>628</v>
      </c>
    </row>
    <row r="630" spans="1:1" ht="15">
      <c r="A630" s="13">
        <v>629</v>
      </c>
    </row>
    <row r="631" spans="1:1" ht="15">
      <c r="A631" s="13">
        <v>630</v>
      </c>
    </row>
    <row r="632" spans="1:1" ht="15">
      <c r="A632" s="13">
        <v>631</v>
      </c>
    </row>
    <row r="633" spans="1:1" ht="15">
      <c r="A633" s="13">
        <v>632</v>
      </c>
    </row>
    <row r="634" spans="1:1" ht="15">
      <c r="A634" s="13">
        <v>633</v>
      </c>
    </row>
    <row r="635" spans="1:1" ht="15">
      <c r="A635" s="13">
        <v>634</v>
      </c>
    </row>
    <row r="636" spans="1:1" ht="15">
      <c r="A636" s="13">
        <v>635</v>
      </c>
    </row>
    <row r="637" spans="1:1" ht="15">
      <c r="A637" s="13">
        <v>636</v>
      </c>
    </row>
    <row r="638" spans="1:1" ht="15">
      <c r="A638" s="13">
        <v>637</v>
      </c>
    </row>
    <row r="639" spans="1:1" ht="15">
      <c r="A639" s="13">
        <v>638</v>
      </c>
    </row>
    <row r="640" spans="1:1" ht="15">
      <c r="A640" s="13">
        <v>639</v>
      </c>
    </row>
    <row r="641" spans="1:1" ht="15">
      <c r="A641" s="13">
        <v>640</v>
      </c>
    </row>
    <row r="642" spans="1:1" ht="15">
      <c r="A642" s="13">
        <v>641</v>
      </c>
    </row>
    <row r="643" spans="1:1" ht="15">
      <c r="A643" s="13">
        <v>642</v>
      </c>
    </row>
    <row r="644" spans="1:1" ht="15">
      <c r="A644" s="13">
        <v>643</v>
      </c>
    </row>
    <row r="645" spans="1:1" ht="15">
      <c r="A645" s="13">
        <v>644</v>
      </c>
    </row>
    <row r="646" spans="1:1" ht="15">
      <c r="A646" s="13">
        <v>645</v>
      </c>
    </row>
    <row r="647" spans="1:1" ht="15">
      <c r="A647" s="13">
        <v>646</v>
      </c>
    </row>
    <row r="648" spans="1:1" ht="15">
      <c r="A648" s="13">
        <v>647</v>
      </c>
    </row>
    <row r="649" spans="1:1" ht="15">
      <c r="A649" s="13">
        <v>648</v>
      </c>
    </row>
    <row r="650" spans="1:1" ht="15">
      <c r="A650" s="13">
        <v>649</v>
      </c>
    </row>
    <row r="651" spans="1:1" ht="15">
      <c r="A651" s="13">
        <v>650</v>
      </c>
    </row>
    <row r="652" spans="1:1" ht="15">
      <c r="A652" s="13">
        <v>651</v>
      </c>
    </row>
    <row r="653" spans="1:1" ht="15">
      <c r="A653" s="13">
        <v>652</v>
      </c>
    </row>
    <row r="654" spans="1:1" ht="15">
      <c r="A654" s="13">
        <v>653</v>
      </c>
    </row>
    <row r="655" spans="1:1" ht="15">
      <c r="A655" s="13">
        <v>654</v>
      </c>
    </row>
    <row r="656" spans="1:1" ht="15">
      <c r="A656" s="13">
        <v>655</v>
      </c>
    </row>
    <row r="657" spans="1:1" ht="15">
      <c r="A657" s="13">
        <v>656</v>
      </c>
    </row>
    <row r="658" spans="1:1" ht="15">
      <c r="A658" s="13">
        <v>657</v>
      </c>
    </row>
    <row r="659" spans="1:1" ht="15">
      <c r="A659" s="13">
        <v>658</v>
      </c>
    </row>
    <row r="660" spans="1:1" ht="15">
      <c r="A660" s="13">
        <v>659</v>
      </c>
    </row>
    <row r="661" spans="1:1" ht="15">
      <c r="A661" s="13">
        <v>660</v>
      </c>
    </row>
    <row r="662" spans="1:1" ht="15">
      <c r="A662" s="13">
        <v>661</v>
      </c>
    </row>
    <row r="663" spans="1:1" ht="15">
      <c r="A663" s="13">
        <v>662</v>
      </c>
    </row>
    <row r="664" spans="1:1" ht="15">
      <c r="A664" s="13">
        <v>663</v>
      </c>
    </row>
    <row r="665" spans="1:1" ht="15">
      <c r="A665" s="13">
        <v>664</v>
      </c>
    </row>
    <row r="666" spans="1:1" ht="15">
      <c r="A666" s="13">
        <v>665</v>
      </c>
    </row>
    <row r="667" spans="1:1" ht="15">
      <c r="A667" s="13">
        <v>666</v>
      </c>
    </row>
    <row r="668" spans="1:1" ht="15">
      <c r="A668" s="13">
        <v>667</v>
      </c>
    </row>
    <row r="669" spans="1:1" ht="15">
      <c r="A669" s="13">
        <v>668</v>
      </c>
    </row>
    <row r="670" spans="1:1" ht="15">
      <c r="A670" s="13">
        <v>669</v>
      </c>
    </row>
    <row r="671" spans="1:1" ht="15">
      <c r="A671" s="13">
        <v>670</v>
      </c>
    </row>
    <row r="672" spans="1:1" ht="15">
      <c r="A672" s="13">
        <v>671</v>
      </c>
    </row>
    <row r="673" spans="1:1" ht="15">
      <c r="A673" s="13">
        <v>672</v>
      </c>
    </row>
    <row r="674" spans="1:1" ht="15">
      <c r="A674" s="13">
        <v>673</v>
      </c>
    </row>
    <row r="675" spans="1:1" ht="15">
      <c r="A675" s="13">
        <v>674</v>
      </c>
    </row>
    <row r="676" spans="1:1" ht="15">
      <c r="A676" s="13">
        <v>675</v>
      </c>
    </row>
    <row r="677" spans="1:1" ht="15">
      <c r="A677" s="13">
        <v>676</v>
      </c>
    </row>
    <row r="678" spans="1:1" ht="15">
      <c r="A678" s="13">
        <v>677</v>
      </c>
    </row>
    <row r="679" spans="1:1" ht="15">
      <c r="A679" s="13">
        <v>678</v>
      </c>
    </row>
    <row r="680" spans="1:1" ht="15">
      <c r="A680" s="13">
        <v>679</v>
      </c>
    </row>
    <row r="681" spans="1:1" ht="15">
      <c r="A681" s="13">
        <v>680</v>
      </c>
    </row>
    <row r="682" spans="1:1" ht="15">
      <c r="A682" s="13">
        <v>681</v>
      </c>
    </row>
    <row r="683" spans="1:1" ht="15">
      <c r="A683" s="13">
        <v>682</v>
      </c>
    </row>
    <row r="684" spans="1:1" ht="15">
      <c r="A684" s="13">
        <v>683</v>
      </c>
    </row>
    <row r="685" spans="1:1" ht="15">
      <c r="A685" s="13">
        <v>684</v>
      </c>
    </row>
    <row r="686" spans="1:1" ht="15">
      <c r="A686" s="13">
        <v>685</v>
      </c>
    </row>
    <row r="687" spans="1:1" ht="15">
      <c r="A687" s="13">
        <v>686</v>
      </c>
    </row>
    <row r="688" spans="1:1" ht="15">
      <c r="A688" s="13">
        <v>687</v>
      </c>
    </row>
    <row r="689" spans="1:1" ht="15">
      <c r="A689" s="13">
        <v>688</v>
      </c>
    </row>
    <row r="690" spans="1:1" ht="15">
      <c r="A690" s="13">
        <v>689</v>
      </c>
    </row>
    <row r="691" spans="1:1" ht="15">
      <c r="A691" s="13">
        <v>690</v>
      </c>
    </row>
    <row r="692" spans="1:1" ht="15">
      <c r="A692" s="13">
        <v>691</v>
      </c>
    </row>
    <row r="693" spans="1:1" ht="15">
      <c r="A693" s="13">
        <v>692</v>
      </c>
    </row>
    <row r="694" spans="1:1" ht="15">
      <c r="A694" s="13">
        <v>693</v>
      </c>
    </row>
    <row r="695" spans="1:1" ht="15">
      <c r="A695" s="13">
        <v>694</v>
      </c>
    </row>
    <row r="696" spans="1:1" ht="15">
      <c r="A696" s="13">
        <v>695</v>
      </c>
    </row>
    <row r="697" spans="1:1" ht="15">
      <c r="A697" s="13">
        <v>696</v>
      </c>
    </row>
    <row r="698" spans="1:1" ht="15">
      <c r="A698" s="13">
        <v>697</v>
      </c>
    </row>
    <row r="699" spans="1:1" ht="15">
      <c r="A699" s="13">
        <v>698</v>
      </c>
    </row>
    <row r="700" spans="1:1" ht="15">
      <c r="A700" s="13">
        <v>699</v>
      </c>
    </row>
    <row r="701" spans="1:1" ht="15">
      <c r="A701" s="13">
        <v>700</v>
      </c>
    </row>
    <row r="702" spans="1:1" ht="15">
      <c r="A702" s="13">
        <v>750</v>
      </c>
    </row>
    <row r="703" spans="1:1" ht="15">
      <c r="A703" s="13">
        <v>800</v>
      </c>
    </row>
    <row r="704" spans="1:1" ht="15">
      <c r="A704" s="13">
        <v>850</v>
      </c>
    </row>
    <row r="705" spans="1:1" ht="15">
      <c r="A705" s="13">
        <v>900</v>
      </c>
    </row>
    <row r="706" spans="1:1" ht="15">
      <c r="A706" s="13">
        <v>950</v>
      </c>
    </row>
    <row r="707" spans="1:1" ht="15">
      <c r="A707" s="13">
        <v>1000</v>
      </c>
    </row>
    <row r="708" spans="1:1" ht="15">
      <c r="A708" s="13">
        <v>1050</v>
      </c>
    </row>
    <row r="709" spans="1:1" ht="15">
      <c r="A709" s="13">
        <v>1100</v>
      </c>
    </row>
    <row r="710" spans="1:1" ht="15">
      <c r="A710" s="13">
        <v>1150</v>
      </c>
    </row>
    <row r="711" spans="1:1" ht="15">
      <c r="A711" s="13">
        <v>1200</v>
      </c>
    </row>
    <row r="712" spans="1:1" ht="15">
      <c r="A712" s="13">
        <v>1250</v>
      </c>
    </row>
    <row r="713" spans="1:1" ht="15">
      <c r="A713" s="13">
        <v>1300</v>
      </c>
    </row>
    <row r="714" spans="1:1" ht="15">
      <c r="A714" s="13">
        <v>1350</v>
      </c>
    </row>
    <row r="715" spans="1:1" ht="15">
      <c r="A715" s="13">
        <v>1400</v>
      </c>
    </row>
    <row r="716" spans="1:1" ht="15">
      <c r="A716" s="13">
        <v>1450</v>
      </c>
    </row>
    <row r="717" spans="1:1" ht="15">
      <c r="A717" s="13">
        <v>1500</v>
      </c>
    </row>
    <row r="718" spans="1:1" ht="15">
      <c r="A718" s="13">
        <v>1550</v>
      </c>
    </row>
    <row r="719" spans="1:1" ht="15">
      <c r="A719" s="13">
        <v>1600</v>
      </c>
    </row>
    <row r="720" spans="1:1" ht="15">
      <c r="A720" s="13">
        <v>1650</v>
      </c>
    </row>
    <row r="721" spans="1:1" ht="15">
      <c r="A721" s="13">
        <v>1700</v>
      </c>
    </row>
    <row r="722" spans="1:1" ht="15">
      <c r="A722" s="13">
        <v>1750</v>
      </c>
    </row>
    <row r="723" spans="1:1" ht="15">
      <c r="A723" s="13">
        <v>1800</v>
      </c>
    </row>
    <row r="724" spans="1:1" ht="15">
      <c r="A724" s="13">
        <v>1850</v>
      </c>
    </row>
    <row r="725" spans="1:1" ht="15">
      <c r="A725" s="13">
        <v>1900</v>
      </c>
    </row>
    <row r="726" spans="1:1" ht="15">
      <c r="A726" s="13">
        <v>1950</v>
      </c>
    </row>
    <row r="727" spans="1:1" ht="15">
      <c r="A727" s="13">
        <v>2000</v>
      </c>
    </row>
    <row r="728" spans="1:1" ht="15">
      <c r="A728" s="13">
        <v>2050</v>
      </c>
    </row>
    <row r="729" spans="1:1" ht="15">
      <c r="A729" s="13">
        <v>2100</v>
      </c>
    </row>
    <row r="730" spans="1:1" ht="15">
      <c r="A730" s="13">
        <v>2150</v>
      </c>
    </row>
    <row r="731" spans="1:1" ht="15">
      <c r="A731" s="13">
        <v>2200</v>
      </c>
    </row>
    <row r="732" spans="1:1" ht="15">
      <c r="A732" s="13">
        <v>2250</v>
      </c>
    </row>
    <row r="733" spans="1:1" ht="15">
      <c r="A733" s="13">
        <v>2300</v>
      </c>
    </row>
    <row r="734" spans="1:1" ht="15">
      <c r="A734" s="13">
        <v>2350</v>
      </c>
    </row>
    <row r="735" spans="1:1" ht="15">
      <c r="A735" s="13">
        <v>2400</v>
      </c>
    </row>
    <row r="736" spans="1:1" ht="15">
      <c r="A736" s="13">
        <v>2450</v>
      </c>
    </row>
    <row r="737" spans="1:1" ht="15">
      <c r="A737" s="13">
        <v>2500</v>
      </c>
    </row>
    <row r="738" spans="1:1" ht="15">
      <c r="A738" s="13">
        <v>2550</v>
      </c>
    </row>
    <row r="739" spans="1:1" ht="15">
      <c r="A739" s="13">
        <v>2600</v>
      </c>
    </row>
    <row r="740" spans="1:1" ht="15">
      <c r="A740" s="13">
        <v>2650</v>
      </c>
    </row>
    <row r="741" spans="1:1" ht="15">
      <c r="A741" s="13">
        <v>2700</v>
      </c>
    </row>
    <row r="742" spans="1:1" ht="15">
      <c r="A742" s="13">
        <v>2750</v>
      </c>
    </row>
    <row r="743" spans="1:1" ht="15">
      <c r="A743" s="13">
        <v>2800</v>
      </c>
    </row>
    <row r="744" spans="1:1" ht="15">
      <c r="A744" s="13">
        <v>2850</v>
      </c>
    </row>
    <row r="745" spans="1:1" ht="15">
      <c r="A745" s="13">
        <v>2900</v>
      </c>
    </row>
    <row r="746" spans="1:1" ht="15">
      <c r="A746" s="13">
        <v>2950</v>
      </c>
    </row>
    <row r="747" spans="1:1" ht="15">
      <c r="A747" s="13">
        <v>3000</v>
      </c>
    </row>
    <row r="748" spans="1:1" ht="15">
      <c r="A748" s="13">
        <v>3050</v>
      </c>
    </row>
    <row r="749" spans="1:1" ht="15">
      <c r="A749" s="13">
        <v>3100</v>
      </c>
    </row>
    <row r="750" spans="1:1" ht="15">
      <c r="A750" s="13">
        <v>3150</v>
      </c>
    </row>
    <row r="751" spans="1:1" ht="15">
      <c r="A751" s="13">
        <v>3200</v>
      </c>
    </row>
    <row r="752" spans="1:1" ht="15">
      <c r="A752" s="13">
        <v>3250</v>
      </c>
    </row>
    <row r="753" spans="1:1" ht="15">
      <c r="A753" s="13">
        <v>3300</v>
      </c>
    </row>
    <row r="754" spans="1:1" ht="15">
      <c r="A754" s="13">
        <v>3350</v>
      </c>
    </row>
    <row r="755" spans="1:1" ht="15">
      <c r="A755" s="13">
        <v>3400</v>
      </c>
    </row>
    <row r="756" spans="1:1" ht="15">
      <c r="A756" s="13">
        <v>3450</v>
      </c>
    </row>
    <row r="757" spans="1:1" ht="15">
      <c r="A757" s="13">
        <v>3500</v>
      </c>
    </row>
    <row r="758" spans="1:1" ht="15">
      <c r="A758" s="13">
        <v>3550</v>
      </c>
    </row>
    <row r="759" spans="1:1" ht="15">
      <c r="A759" s="13">
        <v>3600</v>
      </c>
    </row>
    <row r="760" spans="1:1" ht="15">
      <c r="A760" s="13">
        <v>3650</v>
      </c>
    </row>
    <row r="761" spans="1:1" ht="15">
      <c r="A761" s="13">
        <v>3700</v>
      </c>
    </row>
    <row r="762" spans="1:1" ht="15">
      <c r="A762" s="13">
        <v>3750</v>
      </c>
    </row>
    <row r="763" spans="1:1" ht="15">
      <c r="A763" s="13">
        <v>3800</v>
      </c>
    </row>
    <row r="764" spans="1:1" ht="15">
      <c r="A764" s="13">
        <v>3850</v>
      </c>
    </row>
    <row r="765" spans="1:1" ht="15">
      <c r="A765" s="13">
        <v>3900</v>
      </c>
    </row>
    <row r="766" spans="1:1" ht="15">
      <c r="A766" s="13">
        <v>3950</v>
      </c>
    </row>
    <row r="767" spans="1:1" ht="15">
      <c r="A767" s="13">
        <v>4000</v>
      </c>
    </row>
    <row r="768" spans="1:1" ht="15">
      <c r="A768" s="13">
        <v>4050</v>
      </c>
    </row>
    <row r="769" spans="1:1" ht="15">
      <c r="A769" s="13">
        <v>4100</v>
      </c>
    </row>
    <row r="770" spans="1:1" ht="15">
      <c r="A770" s="13">
        <v>4150</v>
      </c>
    </row>
    <row r="771" spans="1:1" ht="15">
      <c r="A771" s="13">
        <v>4200</v>
      </c>
    </row>
    <row r="772" spans="1:1" ht="15">
      <c r="A772" s="13">
        <v>4250</v>
      </c>
    </row>
    <row r="773" spans="1:1" ht="15">
      <c r="A773" s="13">
        <v>4300</v>
      </c>
    </row>
    <row r="774" spans="1:1" ht="15">
      <c r="A774" s="13">
        <v>4350</v>
      </c>
    </row>
    <row r="775" spans="1:1" ht="15">
      <c r="A775" s="13">
        <v>4400</v>
      </c>
    </row>
    <row r="776" spans="1:1" ht="15">
      <c r="A776" s="13">
        <v>4450</v>
      </c>
    </row>
    <row r="777" spans="1:1" ht="15">
      <c r="A777" s="13">
        <v>4500</v>
      </c>
    </row>
    <row r="778" spans="1:1" ht="15">
      <c r="A778" s="13">
        <v>4550</v>
      </c>
    </row>
    <row r="779" spans="1:1" ht="15">
      <c r="A779" s="13">
        <v>4600</v>
      </c>
    </row>
    <row r="780" spans="1:1" ht="15">
      <c r="A780" s="13">
        <v>4650</v>
      </c>
    </row>
    <row r="781" spans="1:1" ht="15">
      <c r="A781" s="13">
        <v>4700</v>
      </c>
    </row>
    <row r="782" spans="1:1" ht="15">
      <c r="A782" s="13">
        <v>4750</v>
      </c>
    </row>
    <row r="783" spans="1:1" ht="15">
      <c r="A783" s="13">
        <v>4800</v>
      </c>
    </row>
    <row r="784" spans="1:1" ht="15">
      <c r="A784" s="13">
        <v>4850</v>
      </c>
    </row>
    <row r="785" spans="1:1" ht="15">
      <c r="A785" s="13">
        <v>4900</v>
      </c>
    </row>
    <row r="786" spans="1:1" ht="15">
      <c r="A786" s="13">
        <v>4950</v>
      </c>
    </row>
    <row r="787" spans="1:1" ht="15">
      <c r="A787" s="13">
        <v>5000</v>
      </c>
    </row>
    <row r="788" spans="1:1" ht="15">
      <c r="A788" s="13">
        <v>5050</v>
      </c>
    </row>
    <row r="789" spans="1:1" ht="15">
      <c r="A789" s="13">
        <v>5100</v>
      </c>
    </row>
    <row r="790" spans="1:1" ht="15">
      <c r="A790" s="13">
        <v>5150</v>
      </c>
    </row>
    <row r="791" spans="1:1" ht="15">
      <c r="A791" s="13">
        <v>5200</v>
      </c>
    </row>
    <row r="792" spans="1:1" ht="15">
      <c r="A792" s="13">
        <v>5250</v>
      </c>
    </row>
    <row r="793" spans="1:1" ht="15">
      <c r="A793" s="13">
        <v>5300</v>
      </c>
    </row>
    <row r="794" spans="1:1" ht="15">
      <c r="A794" s="13">
        <v>5350</v>
      </c>
    </row>
    <row r="795" spans="1:1" ht="15">
      <c r="A795" s="13">
        <v>5400</v>
      </c>
    </row>
    <row r="796" spans="1:1" ht="15">
      <c r="A796" s="13">
        <v>5450</v>
      </c>
    </row>
    <row r="797" spans="1:1" ht="15">
      <c r="A797" s="13">
        <v>5500</v>
      </c>
    </row>
    <row r="798" spans="1:1" ht="15">
      <c r="A798" s="13"/>
    </row>
    <row r="799" spans="1:1" ht="15">
      <c r="A799" s="13"/>
    </row>
    <row r="800" spans="1:1" ht="15">
      <c r="A800" s="13"/>
    </row>
    <row r="801" spans="1:1" ht="15">
      <c r="A801" s="13"/>
    </row>
    <row r="802" spans="1:1" ht="15">
      <c r="A802" s="13"/>
    </row>
    <row r="803" spans="1:1" ht="15">
      <c r="A803" s="13"/>
    </row>
    <row r="804" spans="1:1" ht="15">
      <c r="A804" s="13"/>
    </row>
    <row r="805" spans="1:1" ht="15">
      <c r="A805" s="13"/>
    </row>
    <row r="806" spans="1:1" ht="15">
      <c r="A806" s="13"/>
    </row>
    <row r="807" spans="1:1" ht="15">
      <c r="A807" s="13"/>
    </row>
    <row r="808" spans="1:1" ht="15">
      <c r="A808" s="13"/>
    </row>
    <row r="809" spans="1:1" ht="15">
      <c r="A809" s="13"/>
    </row>
    <row r="810" spans="1:1" ht="15">
      <c r="A810" s="13"/>
    </row>
    <row r="811" spans="1:1" ht="15">
      <c r="A811" s="13"/>
    </row>
    <row r="812" spans="1:1" ht="15">
      <c r="A812" s="13"/>
    </row>
    <row r="813" spans="1:1" ht="15">
      <c r="A813" s="13"/>
    </row>
    <row r="814" spans="1:1" ht="15">
      <c r="A814" s="13"/>
    </row>
    <row r="815" spans="1:1" ht="15">
      <c r="A815" s="13"/>
    </row>
    <row r="816" spans="1:1" ht="15">
      <c r="A816" s="13"/>
    </row>
    <row r="817" spans="1:1" ht="15">
      <c r="A817" s="13"/>
    </row>
    <row r="818" spans="1:1" ht="15">
      <c r="A818" s="13"/>
    </row>
    <row r="819" spans="1:1" ht="15">
      <c r="A819" s="13"/>
    </row>
    <row r="820" spans="1:1" ht="15">
      <c r="A820" s="13"/>
    </row>
    <row r="821" spans="1:1" ht="15">
      <c r="A821" s="13"/>
    </row>
    <row r="822" spans="1:1" ht="15">
      <c r="A822" s="13"/>
    </row>
    <row r="823" spans="1:1" ht="15">
      <c r="A823" s="13"/>
    </row>
    <row r="824" spans="1:1" ht="15">
      <c r="A824" s="13"/>
    </row>
    <row r="825" spans="1:1" ht="15">
      <c r="A825" s="13"/>
    </row>
    <row r="826" spans="1:1" ht="15">
      <c r="A826" s="13"/>
    </row>
    <row r="827" spans="1:1" ht="15">
      <c r="A827" s="13"/>
    </row>
    <row r="828" spans="1:1" ht="15">
      <c r="A828" s="13"/>
    </row>
    <row r="829" spans="1:1" ht="15">
      <c r="A829" s="13"/>
    </row>
    <row r="830" spans="1:1" ht="15">
      <c r="A830" s="13"/>
    </row>
    <row r="831" spans="1:1" ht="15">
      <c r="A831" s="13"/>
    </row>
    <row r="832" spans="1:1" ht="15">
      <c r="A832" s="13"/>
    </row>
    <row r="833" spans="1:1" ht="15">
      <c r="A833" s="13"/>
    </row>
    <row r="834" spans="1:1" ht="15">
      <c r="A834" s="13"/>
    </row>
    <row r="835" spans="1:1" ht="15">
      <c r="A835" s="13"/>
    </row>
    <row r="836" spans="1:1" ht="15">
      <c r="A836" s="13"/>
    </row>
    <row r="837" spans="1:1" ht="15">
      <c r="A837" s="13"/>
    </row>
    <row r="838" spans="1:1" ht="15">
      <c r="A838" s="13"/>
    </row>
    <row r="839" spans="1:1" ht="15">
      <c r="A839" s="13"/>
    </row>
    <row r="840" spans="1:1" ht="15">
      <c r="A840" s="13"/>
    </row>
    <row r="841" spans="1:1" ht="15">
      <c r="A841" s="13"/>
    </row>
    <row r="842" spans="1:1" ht="15">
      <c r="A842" s="13"/>
    </row>
    <row r="843" spans="1:1" ht="15">
      <c r="A843" s="13"/>
    </row>
    <row r="844" spans="1:1" ht="15">
      <c r="A844" s="13"/>
    </row>
    <row r="845" spans="1:1" ht="15">
      <c r="A845" s="13"/>
    </row>
    <row r="846" spans="1:1" ht="15">
      <c r="A846" s="13"/>
    </row>
    <row r="847" spans="1:1" ht="15">
      <c r="A847" s="13"/>
    </row>
    <row r="848" spans="1:1" ht="15">
      <c r="A848" s="13"/>
    </row>
    <row r="849" spans="1:1" ht="15">
      <c r="A849" s="13"/>
    </row>
    <row r="850" spans="1:1" ht="15">
      <c r="A850" s="13"/>
    </row>
    <row r="851" spans="1:1" ht="15">
      <c r="A851" s="13"/>
    </row>
    <row r="852" spans="1:1" ht="15">
      <c r="A852" s="13"/>
    </row>
    <row r="853" spans="1:1" ht="15">
      <c r="A853" s="13"/>
    </row>
    <row r="854" spans="1:1" ht="15">
      <c r="A854" s="13"/>
    </row>
    <row r="855" spans="1:1" ht="15">
      <c r="A855" s="13"/>
    </row>
    <row r="856" spans="1:1" ht="15">
      <c r="A856" s="13"/>
    </row>
    <row r="857" spans="1:1" ht="15">
      <c r="A857" s="13"/>
    </row>
    <row r="858" spans="1:1" ht="15">
      <c r="A858" s="13"/>
    </row>
    <row r="859" spans="1:1" ht="15">
      <c r="A859" s="13"/>
    </row>
    <row r="860" spans="1:1" ht="15">
      <c r="A860" s="13"/>
    </row>
    <row r="861" spans="1:1" ht="15">
      <c r="A861" s="13"/>
    </row>
    <row r="862" spans="1:1" ht="15">
      <c r="A862" s="13"/>
    </row>
    <row r="863" spans="1:1" ht="15">
      <c r="A863" s="13"/>
    </row>
    <row r="864" spans="1:1" ht="15">
      <c r="A864" s="13"/>
    </row>
    <row r="865" spans="1:1" ht="15">
      <c r="A865" s="13"/>
    </row>
    <row r="866" spans="1:1" ht="15">
      <c r="A866" s="13"/>
    </row>
    <row r="867" spans="1:1" ht="15">
      <c r="A867" s="13"/>
    </row>
    <row r="868" spans="1:1" ht="15">
      <c r="A868" s="13"/>
    </row>
    <row r="869" spans="1:1" ht="15">
      <c r="A869" s="13"/>
    </row>
    <row r="870" spans="1:1" ht="15">
      <c r="A870" s="13"/>
    </row>
    <row r="871" spans="1:1" ht="15">
      <c r="A871" s="13"/>
    </row>
    <row r="872" spans="1:1" ht="15">
      <c r="A872" s="13"/>
    </row>
    <row r="873" spans="1:1" ht="15">
      <c r="A873" s="13"/>
    </row>
    <row r="874" spans="1:1" ht="15">
      <c r="A874" s="13"/>
    </row>
    <row r="875" spans="1:1" ht="15">
      <c r="A875" s="13"/>
    </row>
    <row r="876" spans="1:1" ht="15">
      <c r="A876" s="13"/>
    </row>
    <row r="877" spans="1:1" ht="15">
      <c r="A877" s="13"/>
    </row>
    <row r="878" spans="1:1" ht="15">
      <c r="A878" s="13"/>
    </row>
    <row r="879" spans="1:1" ht="15">
      <c r="A879" s="13"/>
    </row>
    <row r="880" spans="1:1" ht="15">
      <c r="A880" s="13"/>
    </row>
    <row r="881" spans="1:1" ht="15">
      <c r="A881" s="13"/>
    </row>
    <row r="882" spans="1:1" ht="15">
      <c r="A882" s="13"/>
    </row>
    <row r="883" spans="1:1" ht="15">
      <c r="A883" s="13"/>
    </row>
    <row r="884" spans="1:1" ht="15">
      <c r="A884" s="13"/>
    </row>
    <row r="885" spans="1:1" ht="15">
      <c r="A885" s="13"/>
    </row>
    <row r="886" spans="1:1" ht="15">
      <c r="A886" s="13"/>
    </row>
    <row r="887" spans="1:1" ht="15">
      <c r="A887" s="13"/>
    </row>
    <row r="888" spans="1:1" ht="15">
      <c r="A888" s="13"/>
    </row>
    <row r="889" spans="1:1" ht="15">
      <c r="A889" s="13"/>
    </row>
    <row r="890" spans="1:1" ht="15">
      <c r="A890" s="13"/>
    </row>
    <row r="891" spans="1:1" ht="15">
      <c r="A891" s="13"/>
    </row>
    <row r="892" spans="1:1" ht="15">
      <c r="A892" s="13"/>
    </row>
    <row r="893" spans="1:1" ht="15">
      <c r="A893" s="13"/>
    </row>
    <row r="894" spans="1:1" ht="15">
      <c r="A894" s="13"/>
    </row>
    <row r="895" spans="1:1" ht="15">
      <c r="A895" s="13"/>
    </row>
    <row r="896" spans="1:1" ht="15">
      <c r="A896" s="13"/>
    </row>
    <row r="897" spans="1:1" ht="15">
      <c r="A897" s="13"/>
    </row>
    <row r="898" spans="1:1" ht="15">
      <c r="A898" s="13"/>
    </row>
    <row r="899" spans="1:1" ht="15">
      <c r="A899" s="13"/>
    </row>
    <row r="900" spans="1:1" ht="15">
      <c r="A900" s="13"/>
    </row>
    <row r="901" spans="1:1" ht="15">
      <c r="A901" s="13"/>
    </row>
    <row r="902" spans="1:1" ht="15">
      <c r="A902" s="13"/>
    </row>
    <row r="903" spans="1:1" ht="15">
      <c r="A903" s="13"/>
    </row>
    <row r="904" spans="1:1" ht="15">
      <c r="A904" s="13"/>
    </row>
    <row r="905" spans="1:1" ht="15">
      <c r="A905" s="13"/>
    </row>
    <row r="906" spans="1:1" ht="15">
      <c r="A906" s="13"/>
    </row>
    <row r="907" spans="1:1" ht="15">
      <c r="A907" s="13"/>
    </row>
    <row r="908" spans="1:1" ht="15">
      <c r="A908" s="13"/>
    </row>
    <row r="909" spans="1:1" ht="15">
      <c r="A909" s="13"/>
    </row>
    <row r="910" spans="1:1" ht="15">
      <c r="A910" s="13"/>
    </row>
    <row r="911" spans="1:1" ht="15">
      <c r="A911" s="13"/>
    </row>
    <row r="912" spans="1:1" ht="15">
      <c r="A912" s="13"/>
    </row>
    <row r="913" spans="1:1" ht="15">
      <c r="A913" s="13"/>
    </row>
    <row r="914" spans="1:1" ht="15">
      <c r="A914" s="13"/>
    </row>
    <row r="915" spans="1:1" ht="15">
      <c r="A915" s="13"/>
    </row>
    <row r="916" spans="1:1" ht="15">
      <c r="A916" s="13"/>
    </row>
    <row r="917" spans="1:1" ht="15">
      <c r="A917" s="13"/>
    </row>
    <row r="918" spans="1:1" ht="15">
      <c r="A918" s="13"/>
    </row>
    <row r="919" spans="1:1" ht="15">
      <c r="A919" s="13"/>
    </row>
    <row r="920" spans="1:1" ht="15">
      <c r="A920" s="13"/>
    </row>
    <row r="921" spans="1:1" ht="15">
      <c r="A921" s="13"/>
    </row>
    <row r="922" spans="1:1" ht="15">
      <c r="A922" s="13"/>
    </row>
    <row r="923" spans="1:1" ht="15">
      <c r="A923" s="13"/>
    </row>
    <row r="924" spans="1:1" ht="15">
      <c r="A924" s="13"/>
    </row>
    <row r="925" spans="1:1" ht="15">
      <c r="A925" s="13"/>
    </row>
    <row r="926" spans="1:1" ht="15">
      <c r="A926" s="13"/>
    </row>
    <row r="927" spans="1:1" ht="15">
      <c r="A927" s="13"/>
    </row>
    <row r="928" spans="1:1" ht="15">
      <c r="A928" s="13"/>
    </row>
    <row r="929" spans="1:1" ht="15">
      <c r="A929" s="13"/>
    </row>
    <row r="930" spans="1:1" ht="15">
      <c r="A930" s="13"/>
    </row>
    <row r="931" spans="1:1" ht="15">
      <c r="A931" s="13"/>
    </row>
    <row r="932" spans="1:1" ht="15">
      <c r="A932" s="13"/>
    </row>
    <row r="933" spans="1:1" ht="15">
      <c r="A933" s="13"/>
    </row>
    <row r="934" spans="1:1" ht="15">
      <c r="A934" s="13"/>
    </row>
    <row r="935" spans="1:1" ht="15">
      <c r="A935" s="13"/>
    </row>
    <row r="936" spans="1:1" ht="15">
      <c r="A936" s="13"/>
    </row>
    <row r="937" spans="1:1" ht="15">
      <c r="A937" s="13"/>
    </row>
    <row r="938" spans="1:1" ht="15">
      <c r="A938" s="13"/>
    </row>
    <row r="939" spans="1:1" ht="15">
      <c r="A939" s="13"/>
    </row>
    <row r="940" spans="1:1" ht="15">
      <c r="A940" s="13"/>
    </row>
    <row r="941" spans="1:1" ht="15">
      <c r="A941" s="13"/>
    </row>
    <row r="942" spans="1:1" ht="15">
      <c r="A942" s="13"/>
    </row>
    <row r="943" spans="1:1" ht="15">
      <c r="A943" s="13"/>
    </row>
    <row r="944" spans="1:1" ht="15">
      <c r="A944" s="13"/>
    </row>
    <row r="945" spans="1:1" ht="15">
      <c r="A945" s="13"/>
    </row>
    <row r="946" spans="1:1" ht="15">
      <c r="A946" s="13"/>
    </row>
    <row r="947" spans="1:1" ht="15">
      <c r="A947" s="13"/>
    </row>
    <row r="948" spans="1:1" ht="15">
      <c r="A948" s="13"/>
    </row>
    <row r="949" spans="1:1" ht="15">
      <c r="A949" s="13"/>
    </row>
    <row r="950" spans="1:1" ht="15">
      <c r="A950" s="13"/>
    </row>
    <row r="951" spans="1:1" ht="15">
      <c r="A951" s="13"/>
    </row>
    <row r="952" spans="1:1" ht="15">
      <c r="A952" s="13"/>
    </row>
    <row r="953" spans="1:1" ht="15">
      <c r="A953" s="13"/>
    </row>
    <row r="954" spans="1:1" ht="15">
      <c r="A954" s="13"/>
    </row>
    <row r="955" spans="1:1" ht="15">
      <c r="A955" s="13"/>
    </row>
    <row r="956" spans="1:1" ht="15">
      <c r="A956" s="13"/>
    </row>
    <row r="957" spans="1:1" ht="15">
      <c r="A957" s="13"/>
    </row>
    <row r="958" spans="1:1" ht="15">
      <c r="A958" s="13"/>
    </row>
    <row r="959" spans="1:1" ht="15">
      <c r="A959" s="13"/>
    </row>
    <row r="960" spans="1:1" ht="15">
      <c r="A960" s="13"/>
    </row>
    <row r="961" spans="1:1" ht="15">
      <c r="A961" s="13"/>
    </row>
    <row r="962" spans="1:1" ht="15">
      <c r="A962" s="13"/>
    </row>
    <row r="963" spans="1:1" ht="15">
      <c r="A963" s="13"/>
    </row>
    <row r="964" spans="1:1" ht="15">
      <c r="A964" s="13"/>
    </row>
    <row r="965" spans="1:1" ht="15">
      <c r="A965" s="13"/>
    </row>
    <row r="966" spans="1:1" ht="15">
      <c r="A966" s="13"/>
    </row>
    <row r="967" spans="1:1" ht="15">
      <c r="A967" s="13"/>
    </row>
    <row r="968" spans="1:1" ht="15">
      <c r="A968" s="13"/>
    </row>
    <row r="969" spans="1:1" ht="15">
      <c r="A969" s="13"/>
    </row>
    <row r="970" spans="1:1" ht="15">
      <c r="A970" s="13"/>
    </row>
    <row r="971" spans="1:1" ht="15">
      <c r="A971" s="13"/>
    </row>
    <row r="972" spans="1:1" ht="15">
      <c r="A972" s="13"/>
    </row>
    <row r="973" spans="1:1" ht="15">
      <c r="A973" s="13"/>
    </row>
    <row r="974" spans="1:1" ht="15">
      <c r="A974" s="13"/>
    </row>
    <row r="975" spans="1:1" ht="15">
      <c r="A975" s="13"/>
    </row>
    <row r="976" spans="1:1" ht="15">
      <c r="A976" s="13"/>
    </row>
    <row r="977" spans="1:1" ht="15">
      <c r="A977" s="13"/>
    </row>
    <row r="978" spans="1:1" ht="15">
      <c r="A978" s="13"/>
    </row>
    <row r="979" spans="1:1" ht="15">
      <c r="A979" s="13"/>
    </row>
    <row r="980" spans="1:1" ht="15">
      <c r="A980" s="13"/>
    </row>
    <row r="981" spans="1:1" ht="15">
      <c r="A981" s="13"/>
    </row>
    <row r="982" spans="1:1" ht="15">
      <c r="A982" s="13"/>
    </row>
    <row r="983" spans="1:1" ht="15">
      <c r="A983" s="13"/>
    </row>
    <row r="984" spans="1:1" ht="15">
      <c r="A984" s="13"/>
    </row>
    <row r="985" spans="1:1" ht="15">
      <c r="A985" s="13"/>
    </row>
    <row r="986" spans="1:1" ht="15">
      <c r="A986" s="13"/>
    </row>
    <row r="987" spans="1:1" ht="15">
      <c r="A987" s="13"/>
    </row>
    <row r="988" spans="1:1" ht="15">
      <c r="A988" s="13"/>
    </row>
    <row r="989" spans="1:1" ht="15">
      <c r="A989" s="13"/>
    </row>
    <row r="990" spans="1:1" ht="15">
      <c r="A990" s="13"/>
    </row>
    <row r="991" spans="1:1" ht="15">
      <c r="A991" s="13"/>
    </row>
    <row r="992" spans="1:1" ht="15">
      <c r="A992" s="13"/>
    </row>
    <row r="993" spans="1:1" ht="15">
      <c r="A993" s="13"/>
    </row>
    <row r="994" spans="1:1" ht="15">
      <c r="A994" s="13"/>
    </row>
    <row r="995" spans="1:1" ht="15">
      <c r="A995" s="13"/>
    </row>
    <row r="996" spans="1:1" ht="15">
      <c r="A996" s="13"/>
    </row>
    <row r="997" spans="1:1" ht="15">
      <c r="A997" s="13"/>
    </row>
    <row r="998" spans="1:1" ht="15">
      <c r="A998" s="13"/>
    </row>
    <row r="999" spans="1:1" ht="15">
      <c r="A999" s="13"/>
    </row>
    <row r="1000" spans="1:1" ht="15">
      <c r="A1000" s="13"/>
    </row>
    <row r="1001" spans="1:1" ht="15">
      <c r="A1001" s="13"/>
    </row>
    <row r="1002" spans="1:1" ht="15">
      <c r="A1002" s="13"/>
    </row>
    <row r="1003" spans="1:1" ht="15">
      <c r="A1003" s="13"/>
    </row>
    <row r="1004" spans="1:1" ht="15">
      <c r="A1004" s="13"/>
    </row>
    <row r="1005" spans="1:1" ht="15">
      <c r="A1005" s="13"/>
    </row>
    <row r="1006" spans="1:1" ht="15">
      <c r="A1006" s="13"/>
    </row>
    <row r="1007" spans="1:1" ht="15">
      <c r="A1007" s="13"/>
    </row>
    <row r="1008" spans="1:1" ht="15">
      <c r="A1008" s="13"/>
    </row>
    <row r="1009" spans="1:1" ht="15">
      <c r="A1009" s="13"/>
    </row>
    <row r="1010" spans="1:1" ht="15">
      <c r="A1010" s="13"/>
    </row>
    <row r="1011" spans="1:1" ht="15">
      <c r="A1011" s="13"/>
    </row>
    <row r="1012" spans="1:1" ht="15">
      <c r="A1012" s="13"/>
    </row>
    <row r="1013" spans="1:1" ht="15">
      <c r="A1013" s="13"/>
    </row>
    <row r="1014" spans="1:1" ht="15">
      <c r="A1014" s="13"/>
    </row>
    <row r="1015" spans="1:1" ht="15">
      <c r="A1015" s="13"/>
    </row>
    <row r="1016" spans="1:1" ht="15">
      <c r="A1016" s="13"/>
    </row>
    <row r="1017" spans="1:1" ht="15">
      <c r="A1017" s="13"/>
    </row>
    <row r="1018" spans="1:1" ht="15">
      <c r="A1018" s="13"/>
    </row>
    <row r="1019" spans="1:1" ht="15">
      <c r="A1019" s="13"/>
    </row>
    <row r="1020" spans="1:1" ht="15">
      <c r="A1020" s="13"/>
    </row>
    <row r="1021" spans="1:1" ht="15">
      <c r="A1021" s="13"/>
    </row>
    <row r="1022" spans="1:1" ht="15">
      <c r="A1022" s="13"/>
    </row>
    <row r="1023" spans="1:1" ht="15">
      <c r="A1023" s="13"/>
    </row>
    <row r="1024" spans="1:1" ht="15">
      <c r="A1024" s="13"/>
    </row>
    <row r="1025" spans="1:1" ht="15">
      <c r="A1025" s="13"/>
    </row>
    <row r="1026" spans="1:1" ht="15">
      <c r="A1026" s="13"/>
    </row>
    <row r="1027" spans="1:1" ht="15">
      <c r="A1027" s="13"/>
    </row>
    <row r="1028" spans="1:1" ht="15">
      <c r="A1028" s="13"/>
    </row>
    <row r="1029" spans="1:1" ht="15">
      <c r="A1029" s="13"/>
    </row>
    <row r="1030" spans="1:1" ht="15">
      <c r="A1030" s="13"/>
    </row>
    <row r="1031" spans="1:1" ht="15">
      <c r="A1031" s="13"/>
    </row>
    <row r="1032" spans="1:1" ht="15">
      <c r="A1032" s="13"/>
    </row>
    <row r="1033" spans="1:1" ht="15">
      <c r="A1033" s="13"/>
    </row>
    <row r="1034" spans="1:1" ht="15">
      <c r="A1034" s="13"/>
    </row>
    <row r="1035" spans="1:1" ht="15">
      <c r="A1035" s="13"/>
    </row>
    <row r="1036" spans="1:1" ht="15">
      <c r="A1036" s="13"/>
    </row>
    <row r="1037" spans="1:1" ht="15">
      <c r="A1037" s="13"/>
    </row>
    <row r="1038" spans="1:1" ht="15">
      <c r="A1038" s="13"/>
    </row>
    <row r="1039" spans="1:1" ht="15">
      <c r="A1039" s="13"/>
    </row>
    <row r="1040" spans="1:1" ht="15">
      <c r="A1040" s="13"/>
    </row>
    <row r="1041" spans="1:1" ht="15">
      <c r="A1041" s="13"/>
    </row>
    <row r="1042" spans="1:1" ht="15">
      <c r="A1042" s="13"/>
    </row>
    <row r="1043" spans="1:1" ht="15">
      <c r="A1043" s="13"/>
    </row>
    <row r="1044" spans="1:1" ht="15">
      <c r="A1044" s="13"/>
    </row>
    <row r="1045" spans="1:1" ht="15">
      <c r="A1045" s="13"/>
    </row>
    <row r="1046" spans="1:1" ht="15">
      <c r="A1046" s="13"/>
    </row>
    <row r="1047" spans="1:1" ht="15">
      <c r="A1047" s="13"/>
    </row>
    <row r="1048" spans="1:1" ht="15">
      <c r="A1048" s="13"/>
    </row>
    <row r="1049" spans="1:1" ht="15">
      <c r="A1049" s="13"/>
    </row>
    <row r="1050" spans="1:1" ht="15">
      <c r="A1050" s="13"/>
    </row>
    <row r="1051" spans="1:1" ht="15">
      <c r="A1051" s="13"/>
    </row>
    <row r="1052" spans="1:1" ht="15">
      <c r="A1052" s="13"/>
    </row>
    <row r="1053" spans="1:1" ht="15">
      <c r="A1053" s="13"/>
    </row>
    <row r="1054" spans="1:1" ht="15">
      <c r="A1054" s="13"/>
    </row>
    <row r="1055" spans="1:1" ht="15">
      <c r="A1055" s="13"/>
    </row>
    <row r="1056" spans="1:1" ht="15">
      <c r="A1056" s="13"/>
    </row>
    <row r="1057" spans="1:1" ht="15">
      <c r="A1057" s="13"/>
    </row>
    <row r="1058" spans="1:1" ht="15">
      <c r="A1058" s="13"/>
    </row>
    <row r="1059" spans="1:1" ht="15">
      <c r="A1059" s="13"/>
    </row>
    <row r="1060" spans="1:1" ht="15">
      <c r="A1060" s="13"/>
    </row>
    <row r="1061" spans="1:1" ht="15">
      <c r="A1061" s="13"/>
    </row>
    <row r="1062" spans="1:1" ht="15">
      <c r="A1062" s="13"/>
    </row>
    <row r="1063" spans="1:1" ht="15">
      <c r="A1063" s="13"/>
    </row>
    <row r="1064" spans="1:1" ht="15">
      <c r="A1064" s="13"/>
    </row>
    <row r="1065" spans="1:1" ht="15">
      <c r="A1065" s="13"/>
    </row>
    <row r="1066" spans="1:1" ht="15">
      <c r="A1066" s="13"/>
    </row>
    <row r="1067" spans="1:1" ht="15">
      <c r="A1067" s="13"/>
    </row>
    <row r="1068" spans="1:1" ht="15">
      <c r="A1068" s="13"/>
    </row>
    <row r="1069" spans="1:1" ht="15">
      <c r="A1069" s="13"/>
    </row>
    <row r="1070" spans="1:1" ht="15">
      <c r="A1070" s="13"/>
    </row>
    <row r="1071" spans="1:1" ht="15">
      <c r="A1071" s="13"/>
    </row>
    <row r="1072" spans="1:1" ht="15">
      <c r="A1072" s="13"/>
    </row>
    <row r="1073" spans="1:1" ht="15">
      <c r="A1073" s="13"/>
    </row>
    <row r="1074" spans="1:1" ht="15">
      <c r="A1074" s="13"/>
    </row>
    <row r="1075" spans="1:1" ht="15">
      <c r="A1075" s="13"/>
    </row>
    <row r="1076" spans="1:1" ht="15">
      <c r="A1076" s="13"/>
    </row>
    <row r="1077" spans="1:1" ht="15">
      <c r="A1077" s="13"/>
    </row>
    <row r="1078" spans="1:1" ht="15">
      <c r="A1078" s="13"/>
    </row>
    <row r="1079" spans="1:1" ht="15">
      <c r="A1079" s="13"/>
    </row>
    <row r="1080" spans="1:1" ht="15">
      <c r="A1080" s="13"/>
    </row>
    <row r="1081" spans="1:1" ht="15">
      <c r="A1081" s="13"/>
    </row>
    <row r="1082" spans="1:1" ht="15">
      <c r="A1082" s="13"/>
    </row>
    <row r="1083" spans="1:1" ht="15">
      <c r="A1083" s="13"/>
    </row>
    <row r="1084" spans="1:1" ht="15">
      <c r="A1084" s="13"/>
    </row>
    <row r="1085" spans="1:1" ht="15">
      <c r="A1085" s="13"/>
    </row>
    <row r="1086" spans="1:1" ht="15">
      <c r="A1086" s="13"/>
    </row>
    <row r="1087" spans="1:1" ht="15">
      <c r="A1087" s="13"/>
    </row>
    <row r="1088" spans="1:1" ht="15">
      <c r="A1088" s="13"/>
    </row>
    <row r="1089" spans="1:1" ht="15">
      <c r="A1089" s="13"/>
    </row>
    <row r="1090" spans="1:1" ht="15">
      <c r="A1090" s="13"/>
    </row>
    <row r="1091" spans="1:1" ht="15">
      <c r="A1091" s="13"/>
    </row>
    <row r="1092" spans="1:1" ht="15">
      <c r="A1092" s="13"/>
    </row>
    <row r="1093" spans="1:1" ht="15">
      <c r="A1093" s="13"/>
    </row>
    <row r="1094" spans="1:1" ht="15">
      <c r="A1094" s="13"/>
    </row>
    <row r="1095" spans="1:1" ht="15">
      <c r="A1095" s="13"/>
    </row>
    <row r="1096" spans="1:1" ht="15">
      <c r="A1096" s="13"/>
    </row>
    <row r="1097" spans="1:1" ht="15">
      <c r="A1097" s="13"/>
    </row>
    <row r="1098" spans="1:1" ht="15">
      <c r="A1098" s="13"/>
    </row>
    <row r="1099" spans="1:1" ht="15">
      <c r="A1099" s="13"/>
    </row>
    <row r="1100" spans="1:1" ht="15">
      <c r="A1100" s="13"/>
    </row>
    <row r="1101" spans="1:1" ht="15">
      <c r="A1101" s="13"/>
    </row>
    <row r="1102" spans="1:1" ht="15">
      <c r="A1102" s="13"/>
    </row>
    <row r="1103" spans="1:1" ht="15">
      <c r="A1103" s="13"/>
    </row>
    <row r="1104" spans="1:1" ht="15">
      <c r="A1104" s="13"/>
    </row>
    <row r="1105" spans="1:1" ht="15">
      <c r="A1105" s="13"/>
    </row>
    <row r="1106" spans="1:1" ht="15">
      <c r="A1106" s="13"/>
    </row>
    <row r="1107" spans="1:1" ht="15">
      <c r="A1107" s="13"/>
    </row>
    <row r="1108" spans="1:1" ht="15">
      <c r="A1108" s="13"/>
    </row>
    <row r="1109" spans="1:1" ht="15">
      <c r="A1109" s="13"/>
    </row>
    <row r="1110" spans="1:1" ht="15">
      <c r="A1110" s="13"/>
    </row>
    <row r="1111" spans="1:1" ht="15">
      <c r="A1111" s="13"/>
    </row>
    <row r="1112" spans="1:1" ht="15">
      <c r="A1112" s="13"/>
    </row>
    <row r="1113" spans="1:1" ht="15">
      <c r="A1113" s="13"/>
    </row>
    <row r="1114" spans="1:1" ht="15">
      <c r="A1114" s="13"/>
    </row>
    <row r="1115" spans="1:1" ht="15">
      <c r="A1115" s="13"/>
    </row>
    <row r="1116" spans="1:1" ht="15">
      <c r="A1116" s="13"/>
    </row>
    <row r="1117" spans="1:1" ht="15">
      <c r="A1117" s="13"/>
    </row>
    <row r="1118" spans="1:1" ht="15">
      <c r="A1118" s="13"/>
    </row>
    <row r="1119" spans="1:1" ht="15">
      <c r="A1119" s="13"/>
    </row>
    <row r="1120" spans="1:1" ht="15">
      <c r="A1120" s="13"/>
    </row>
    <row r="1121" spans="1:1" ht="15">
      <c r="A1121" s="13"/>
    </row>
    <row r="1122" spans="1:1" ht="15">
      <c r="A1122" s="13"/>
    </row>
    <row r="1123" spans="1:1" ht="15">
      <c r="A1123" s="13"/>
    </row>
    <row r="1124" spans="1:1" ht="15">
      <c r="A1124" s="13"/>
    </row>
    <row r="1125" spans="1:1" ht="15">
      <c r="A1125" s="13"/>
    </row>
    <row r="1126" spans="1:1" ht="15">
      <c r="A1126" s="13"/>
    </row>
    <row r="1127" spans="1:1" ht="15">
      <c r="A1127" s="13"/>
    </row>
    <row r="1128" spans="1:1" ht="15">
      <c r="A1128" s="13"/>
    </row>
    <row r="1129" spans="1:1" ht="15">
      <c r="A1129" s="13"/>
    </row>
    <row r="1130" spans="1:1" ht="15">
      <c r="A1130" s="13"/>
    </row>
    <row r="1131" spans="1:1" ht="15">
      <c r="A1131" s="13"/>
    </row>
    <row r="1132" spans="1:1" ht="15">
      <c r="A1132" s="13"/>
    </row>
    <row r="1133" spans="1:1" ht="15">
      <c r="A1133" s="13"/>
    </row>
    <row r="1134" spans="1:1" ht="15">
      <c r="A1134" s="13"/>
    </row>
    <row r="1135" spans="1:1" ht="15">
      <c r="A1135" s="13"/>
    </row>
    <row r="1136" spans="1:1" ht="15">
      <c r="A1136" s="13"/>
    </row>
    <row r="1137" spans="1:1" ht="15">
      <c r="A1137" s="13"/>
    </row>
    <row r="1138" spans="1:1" ht="15">
      <c r="A1138" s="13"/>
    </row>
    <row r="1139" spans="1:1" ht="15">
      <c r="A1139" s="13"/>
    </row>
    <row r="1140" spans="1:1" ht="15">
      <c r="A1140" s="13"/>
    </row>
    <row r="1141" spans="1:1" ht="15">
      <c r="A1141" s="13"/>
    </row>
    <row r="1142" spans="1:1" ht="15">
      <c r="A1142" s="13"/>
    </row>
    <row r="1143" spans="1:1" ht="15">
      <c r="A1143" s="13"/>
    </row>
    <row r="1144" spans="1:1" ht="15">
      <c r="A1144" s="13"/>
    </row>
    <row r="1145" spans="1:1" ht="15">
      <c r="A1145" s="13"/>
    </row>
    <row r="1146" spans="1:1" ht="15">
      <c r="A1146" s="13"/>
    </row>
    <row r="1147" spans="1:1" ht="15">
      <c r="A1147" s="13"/>
    </row>
    <row r="1148" spans="1:1" ht="15">
      <c r="A1148" s="13"/>
    </row>
    <row r="1149" spans="1:1" ht="15">
      <c r="A1149" s="13"/>
    </row>
    <row r="1150" spans="1:1" ht="15">
      <c r="A1150" s="13"/>
    </row>
    <row r="1151" spans="1:1" ht="15">
      <c r="A1151" s="13"/>
    </row>
    <row r="1152" spans="1:1" ht="15">
      <c r="A1152" s="13"/>
    </row>
    <row r="1153" spans="1:1" ht="15">
      <c r="A1153" s="13"/>
    </row>
    <row r="1154" spans="1:1" ht="15">
      <c r="A1154" s="13"/>
    </row>
    <row r="1155" spans="1:1" ht="15">
      <c r="A1155" s="13"/>
    </row>
    <row r="1156" spans="1:1" ht="15">
      <c r="A1156" s="13"/>
    </row>
    <row r="1157" spans="1:1" ht="15">
      <c r="A1157" s="13"/>
    </row>
    <row r="1158" spans="1:1" ht="15">
      <c r="A1158" s="13"/>
    </row>
    <row r="1159" spans="1:1" ht="15">
      <c r="A1159" s="13"/>
    </row>
    <row r="1160" spans="1:1" ht="15">
      <c r="A1160" s="13"/>
    </row>
    <row r="1161" spans="1:1" ht="15">
      <c r="A1161" s="13"/>
    </row>
    <row r="1162" spans="1:1" ht="15">
      <c r="A1162" s="13"/>
    </row>
    <row r="1163" spans="1:1" ht="15">
      <c r="A1163" s="13"/>
    </row>
    <row r="1164" spans="1:1" ht="15">
      <c r="A1164" s="13"/>
    </row>
    <row r="1165" spans="1:1" ht="15">
      <c r="A1165" s="13"/>
    </row>
    <row r="1166" spans="1:1" ht="15">
      <c r="A1166" s="13"/>
    </row>
    <row r="1167" spans="1:1" ht="15">
      <c r="A1167" s="13"/>
    </row>
    <row r="1168" spans="1:1" ht="15">
      <c r="A1168" s="13"/>
    </row>
    <row r="1169" spans="1:1" ht="15">
      <c r="A1169" s="13"/>
    </row>
    <row r="1170" spans="1:1" ht="15">
      <c r="A1170" s="13"/>
    </row>
    <row r="1171" spans="1:1" ht="15">
      <c r="A1171" s="13"/>
    </row>
    <row r="1172" spans="1:1" ht="15">
      <c r="A1172" s="13"/>
    </row>
    <row r="1173" spans="1:1" ht="15">
      <c r="A1173" s="13"/>
    </row>
    <row r="1174" spans="1:1" ht="15">
      <c r="A1174" s="13"/>
    </row>
    <row r="1175" spans="1:1" ht="15">
      <c r="A1175" s="13"/>
    </row>
    <row r="1176" spans="1:1" ht="15">
      <c r="A1176" s="13"/>
    </row>
    <row r="1177" spans="1:1" ht="15">
      <c r="A1177" s="13"/>
    </row>
    <row r="1178" spans="1:1" ht="15">
      <c r="A1178" s="13"/>
    </row>
    <row r="1179" spans="1:1" ht="15">
      <c r="A1179" s="13"/>
    </row>
    <row r="1180" spans="1:1" ht="15">
      <c r="A1180" s="13"/>
    </row>
    <row r="1181" spans="1:1" ht="15">
      <c r="A1181" s="13"/>
    </row>
    <row r="1182" spans="1:1" ht="15">
      <c r="A1182" s="13"/>
    </row>
    <row r="1183" spans="1:1" ht="15">
      <c r="A1183" s="13"/>
    </row>
    <row r="1184" spans="1:1" ht="15">
      <c r="A1184" s="13"/>
    </row>
    <row r="1185" spans="1:1" ht="15">
      <c r="A1185" s="13"/>
    </row>
    <row r="1186" spans="1:1" ht="15">
      <c r="A1186" s="13"/>
    </row>
    <row r="1187" spans="1:1" ht="15">
      <c r="A1187" s="13"/>
    </row>
    <row r="1188" spans="1:1" ht="15">
      <c r="A1188" s="13"/>
    </row>
    <row r="1189" spans="1:1" ht="15">
      <c r="A1189" s="13"/>
    </row>
    <row r="1190" spans="1:1" ht="15">
      <c r="A1190" s="13"/>
    </row>
    <row r="1191" spans="1:1" ht="15">
      <c r="A1191" s="13"/>
    </row>
    <row r="1192" spans="1:1" ht="15">
      <c r="A1192" s="13"/>
    </row>
    <row r="1193" spans="1:1" ht="15">
      <c r="A1193" s="13"/>
    </row>
    <row r="1194" spans="1:1" ht="15">
      <c r="A1194" s="13"/>
    </row>
    <row r="1195" spans="1:1" ht="15">
      <c r="A1195" s="13"/>
    </row>
    <row r="1196" spans="1:1" ht="15">
      <c r="A1196" s="13"/>
    </row>
    <row r="1197" spans="1:1" ht="15">
      <c r="A1197" s="13"/>
    </row>
    <row r="1198" spans="1:1" ht="15">
      <c r="A1198" s="13"/>
    </row>
    <row r="1199" spans="1:1" ht="15">
      <c r="A1199" s="13"/>
    </row>
    <row r="1200" spans="1:1" ht="15">
      <c r="A1200" s="13"/>
    </row>
    <row r="1201" spans="1:1" ht="15">
      <c r="A1201" s="13"/>
    </row>
    <row r="1202" spans="1:1" ht="15">
      <c r="A1202" s="13"/>
    </row>
    <row r="1203" spans="1:1" ht="15">
      <c r="A1203" s="13"/>
    </row>
    <row r="1204" spans="1:1" ht="15">
      <c r="A1204" s="13"/>
    </row>
    <row r="1205" spans="1:1" ht="15">
      <c r="A1205" s="13"/>
    </row>
    <row r="1206" spans="1:1" ht="15">
      <c r="A1206" s="13"/>
    </row>
    <row r="1207" spans="1:1" ht="15">
      <c r="A1207" s="13"/>
    </row>
    <row r="1208" spans="1:1" ht="15">
      <c r="A1208" s="13"/>
    </row>
    <row r="1209" spans="1:1" ht="15">
      <c r="A1209" s="13"/>
    </row>
    <row r="1210" spans="1:1" ht="15">
      <c r="A1210" s="13"/>
    </row>
    <row r="1211" spans="1:1" ht="15">
      <c r="A1211" s="13"/>
    </row>
    <row r="1212" spans="1:1" ht="15">
      <c r="A1212" s="13"/>
    </row>
    <row r="1213" spans="1:1" ht="15">
      <c r="A1213" s="13"/>
    </row>
    <row r="1214" spans="1:1" ht="15">
      <c r="A1214" s="13"/>
    </row>
    <row r="1215" spans="1:1" ht="15">
      <c r="A1215" s="13"/>
    </row>
    <row r="1216" spans="1:1" ht="15">
      <c r="A1216" s="13"/>
    </row>
    <row r="1217" spans="1:1" ht="15">
      <c r="A1217" s="13"/>
    </row>
    <row r="1218" spans="1:1" ht="15">
      <c r="A1218" s="13"/>
    </row>
    <row r="1219" spans="1:1" ht="15">
      <c r="A1219" s="13"/>
    </row>
    <row r="1220" spans="1:1" ht="15">
      <c r="A1220" s="13"/>
    </row>
    <row r="1221" spans="1:1" ht="15">
      <c r="A1221" s="13"/>
    </row>
    <row r="1222" spans="1:1" ht="15">
      <c r="A1222" s="13"/>
    </row>
    <row r="1223" spans="1:1" ht="15">
      <c r="A1223" s="13"/>
    </row>
    <row r="1224" spans="1:1" ht="15">
      <c r="A1224" s="13"/>
    </row>
    <row r="1225" spans="1:1" ht="15">
      <c r="A1225" s="13"/>
    </row>
    <row r="1226" spans="1:1" ht="15">
      <c r="A1226" s="13"/>
    </row>
    <row r="1227" spans="1:1" ht="15">
      <c r="A1227" s="13"/>
    </row>
    <row r="1228" spans="1:1" ht="15">
      <c r="A1228" s="13"/>
    </row>
    <row r="1229" spans="1:1" ht="15">
      <c r="A1229" s="13"/>
    </row>
    <row r="1230" spans="1:1" ht="15">
      <c r="A1230" s="13"/>
    </row>
    <row r="1231" spans="1:1" ht="15">
      <c r="A1231" s="13"/>
    </row>
    <row r="1232" spans="1:1" ht="15">
      <c r="A1232" s="13"/>
    </row>
    <row r="1233" spans="1:1" ht="15">
      <c r="A1233" s="13"/>
    </row>
    <row r="1234" spans="1:1" ht="15">
      <c r="A1234" s="13"/>
    </row>
    <row r="1235" spans="1:1" ht="15">
      <c r="A1235" s="13"/>
    </row>
    <row r="1236" spans="1:1" ht="15">
      <c r="A1236" s="13"/>
    </row>
    <row r="1237" spans="1:1" ht="15">
      <c r="A1237" s="13"/>
    </row>
    <row r="1238" spans="1:1" ht="15">
      <c r="A1238" s="13"/>
    </row>
    <row r="1239" spans="1:1" ht="15">
      <c r="A1239" s="13"/>
    </row>
    <row r="1240" spans="1:1" ht="15">
      <c r="A1240" s="13"/>
    </row>
    <row r="1241" spans="1:1" ht="15">
      <c r="A1241" s="13"/>
    </row>
    <row r="1242" spans="1:1" ht="15">
      <c r="A1242" s="13"/>
    </row>
    <row r="1243" spans="1:1" ht="15">
      <c r="A1243" s="13"/>
    </row>
    <row r="1244" spans="1:1" ht="15">
      <c r="A1244" s="13"/>
    </row>
    <row r="1245" spans="1:1" ht="15">
      <c r="A1245" s="13"/>
    </row>
    <row r="1246" spans="1:1" ht="15">
      <c r="A1246" s="13"/>
    </row>
    <row r="1247" spans="1:1" ht="15">
      <c r="A1247" s="13"/>
    </row>
    <row r="1248" spans="1:1" ht="15">
      <c r="A1248" s="13"/>
    </row>
    <row r="1249" spans="1:1" ht="15">
      <c r="A1249" s="13"/>
    </row>
    <row r="1250" spans="1:1" ht="15">
      <c r="A1250" s="13"/>
    </row>
    <row r="1251" spans="1:1" ht="15">
      <c r="A1251" s="13"/>
    </row>
    <row r="1252" spans="1:1" ht="15">
      <c r="A1252" s="13"/>
    </row>
    <row r="1253" spans="1:1" ht="15">
      <c r="A1253" s="13"/>
    </row>
    <row r="1254" spans="1:1" ht="15">
      <c r="A1254" s="13"/>
    </row>
    <row r="1255" spans="1:1" ht="15">
      <c r="A1255" s="13"/>
    </row>
    <row r="1256" spans="1:1" ht="15">
      <c r="A1256" s="13"/>
    </row>
    <row r="1257" spans="1:1" ht="15">
      <c r="A1257" s="13"/>
    </row>
    <row r="1258" spans="1:1" ht="15">
      <c r="A1258" s="13"/>
    </row>
    <row r="1259" spans="1:1" ht="15">
      <c r="A1259" s="13"/>
    </row>
    <row r="1260" spans="1:1" ht="15">
      <c r="A1260" s="13"/>
    </row>
    <row r="1261" spans="1:1" ht="15">
      <c r="A1261" s="13"/>
    </row>
    <row r="1262" spans="1:1" ht="15">
      <c r="A1262" s="13"/>
    </row>
    <row r="1263" spans="1:1" ht="15">
      <c r="A1263" s="13"/>
    </row>
    <row r="1264" spans="1:1" ht="15">
      <c r="A1264" s="13"/>
    </row>
    <row r="1265" spans="1:1" ht="15">
      <c r="A1265" s="13"/>
    </row>
    <row r="1266" spans="1:1" ht="15">
      <c r="A1266" s="13"/>
    </row>
    <row r="1267" spans="1:1" ht="15">
      <c r="A1267" s="13"/>
    </row>
    <row r="1268" spans="1:1" ht="15">
      <c r="A1268" s="13"/>
    </row>
    <row r="1269" spans="1:1" ht="15">
      <c r="A1269" s="13"/>
    </row>
    <row r="1270" spans="1:1" ht="15">
      <c r="A1270" s="13"/>
    </row>
    <row r="1271" spans="1:1" ht="15">
      <c r="A1271" s="13"/>
    </row>
    <row r="1272" spans="1:1" ht="15">
      <c r="A1272" s="13"/>
    </row>
    <row r="1273" spans="1:1" ht="15">
      <c r="A1273" s="13"/>
    </row>
    <row r="1274" spans="1:1" ht="15">
      <c r="A1274" s="13"/>
    </row>
    <row r="1275" spans="1:1" ht="15">
      <c r="A1275" s="13"/>
    </row>
    <row r="1276" spans="1:1" ht="15">
      <c r="A1276" s="13"/>
    </row>
    <row r="1277" spans="1:1" ht="15">
      <c r="A1277" s="13"/>
    </row>
    <row r="1278" spans="1:1" ht="15">
      <c r="A1278" s="13"/>
    </row>
    <row r="1279" spans="1:1" ht="15">
      <c r="A1279" s="13"/>
    </row>
    <row r="1280" spans="1:1" ht="15">
      <c r="A1280" s="13"/>
    </row>
    <row r="1281" spans="1:1" ht="15">
      <c r="A1281" s="13"/>
    </row>
    <row r="1282" spans="1:1" ht="15">
      <c r="A1282" s="13"/>
    </row>
    <row r="1283" spans="1:1" ht="15">
      <c r="A1283" s="13"/>
    </row>
    <row r="1284" spans="1:1" ht="15">
      <c r="A1284" s="13"/>
    </row>
    <row r="1285" spans="1:1" ht="15">
      <c r="A1285" s="13"/>
    </row>
    <row r="1286" spans="1:1" ht="15">
      <c r="A1286" s="13"/>
    </row>
    <row r="1287" spans="1:1" ht="15">
      <c r="A1287" s="13"/>
    </row>
    <row r="1288" spans="1:1" ht="15">
      <c r="A1288" s="13"/>
    </row>
    <row r="1289" spans="1:1" ht="15">
      <c r="A1289" s="13"/>
    </row>
    <row r="1290" spans="1:1" ht="15">
      <c r="A1290" s="13"/>
    </row>
    <row r="1291" spans="1:1" ht="15">
      <c r="A1291" s="13"/>
    </row>
    <row r="1292" spans="1:1" ht="15">
      <c r="A1292" s="13"/>
    </row>
    <row r="1293" spans="1:1" ht="15">
      <c r="A1293" s="13"/>
    </row>
    <row r="1294" spans="1:1" ht="15">
      <c r="A1294" s="13"/>
    </row>
    <row r="1295" spans="1:1" ht="15">
      <c r="A1295" s="13"/>
    </row>
    <row r="1296" spans="1:1" ht="15">
      <c r="A1296" s="13"/>
    </row>
    <row r="1297" spans="1:1" ht="15">
      <c r="A1297" s="13"/>
    </row>
    <row r="1298" spans="1:1" ht="15">
      <c r="A1298" s="13"/>
    </row>
    <row r="1299" spans="1:1" ht="15">
      <c r="A1299" s="13"/>
    </row>
    <row r="1300" spans="1:1" ht="15">
      <c r="A1300" s="13"/>
    </row>
    <row r="1301" spans="1:1" ht="15">
      <c r="A1301" s="13"/>
    </row>
    <row r="1302" spans="1:1" ht="15">
      <c r="A1302" s="13"/>
    </row>
    <row r="1303" spans="1:1" ht="15">
      <c r="A1303" s="13"/>
    </row>
    <row r="1304" spans="1:1" ht="15">
      <c r="A1304" s="13"/>
    </row>
    <row r="1305" spans="1:1" ht="15">
      <c r="A1305" s="13"/>
    </row>
    <row r="1306" spans="1:1" ht="15">
      <c r="A1306" s="13"/>
    </row>
    <row r="1307" spans="1:1" ht="15">
      <c r="A1307" s="13"/>
    </row>
    <row r="1308" spans="1:1" ht="15">
      <c r="A1308" s="13"/>
    </row>
    <row r="1309" spans="1:1" ht="15">
      <c r="A1309" s="13"/>
    </row>
    <row r="1310" spans="1:1" ht="15">
      <c r="A1310" s="13"/>
    </row>
    <row r="1311" spans="1:1" ht="15">
      <c r="A1311" s="13"/>
    </row>
    <row r="1312" spans="1:1" ht="15">
      <c r="A1312" s="13"/>
    </row>
    <row r="1313" spans="1:1" ht="15">
      <c r="A1313" s="13"/>
    </row>
    <row r="1314" spans="1:1" ht="15">
      <c r="A1314" s="13"/>
    </row>
    <row r="1315" spans="1:1" ht="15">
      <c r="A1315" s="13"/>
    </row>
    <row r="1316" spans="1:1" ht="15">
      <c r="A1316" s="13"/>
    </row>
    <row r="1317" spans="1:1" ht="15">
      <c r="A1317" s="13"/>
    </row>
    <row r="1318" spans="1:1" ht="15">
      <c r="A1318" s="13"/>
    </row>
    <row r="1319" spans="1:1" ht="15">
      <c r="A1319" s="13"/>
    </row>
    <row r="1320" spans="1:1" ht="15">
      <c r="A1320" s="13"/>
    </row>
    <row r="1321" spans="1:1" ht="15">
      <c r="A1321" s="13"/>
    </row>
    <row r="1322" spans="1:1" ht="15">
      <c r="A1322" s="13"/>
    </row>
    <row r="1323" spans="1:1" ht="15">
      <c r="A1323" s="13"/>
    </row>
    <row r="1324" spans="1:1" ht="15">
      <c r="A1324" s="13"/>
    </row>
    <row r="1325" spans="1:1" ht="15">
      <c r="A1325" s="13"/>
    </row>
    <row r="1326" spans="1:1" ht="15">
      <c r="A1326" s="13"/>
    </row>
    <row r="1327" spans="1:1" ht="15">
      <c r="A1327" s="13"/>
    </row>
    <row r="1328" spans="1:1" ht="15">
      <c r="A1328" s="13"/>
    </row>
    <row r="1329" spans="1:1" ht="15">
      <c r="A1329" s="13"/>
    </row>
    <row r="1330" spans="1:1" ht="15">
      <c r="A1330" s="13"/>
    </row>
    <row r="1331" spans="1:1" ht="15">
      <c r="A1331" s="13"/>
    </row>
    <row r="1332" spans="1:1" ht="15">
      <c r="A1332" s="13"/>
    </row>
    <row r="1333" spans="1:1" ht="15">
      <c r="A1333" s="13"/>
    </row>
    <row r="1334" spans="1:1" ht="15">
      <c r="A1334" s="13"/>
    </row>
    <row r="1335" spans="1:1" ht="15">
      <c r="A1335" s="13"/>
    </row>
    <row r="1336" spans="1:1" ht="15">
      <c r="A1336" s="13"/>
    </row>
    <row r="1337" spans="1:1" ht="15">
      <c r="A1337" s="13"/>
    </row>
    <row r="1338" spans="1:1" ht="15">
      <c r="A1338" s="13"/>
    </row>
    <row r="1339" spans="1:1" ht="15">
      <c r="A1339" s="13"/>
    </row>
    <row r="1340" spans="1:1" ht="15">
      <c r="A1340" s="13"/>
    </row>
    <row r="1341" spans="1:1" ht="15">
      <c r="A1341" s="13"/>
    </row>
    <row r="1342" spans="1:1" ht="15">
      <c r="A1342" s="13"/>
    </row>
    <row r="1343" spans="1:1" ht="15">
      <c r="A1343" s="13"/>
    </row>
    <row r="1344" spans="1:1" ht="15">
      <c r="A1344" s="13"/>
    </row>
    <row r="1345" spans="1:1" ht="15">
      <c r="A1345" s="13"/>
    </row>
    <row r="1346" spans="1:1" ht="15">
      <c r="A1346" s="13"/>
    </row>
    <row r="1347" spans="1:1" ht="15">
      <c r="A1347" s="13"/>
    </row>
    <row r="1348" spans="1:1" ht="15">
      <c r="A1348" s="13"/>
    </row>
    <row r="1349" spans="1:1" ht="15">
      <c r="A1349" s="13"/>
    </row>
    <row r="1350" spans="1:1" ht="15">
      <c r="A1350" s="13"/>
    </row>
    <row r="1351" spans="1:1" ht="15">
      <c r="A1351" s="13"/>
    </row>
    <row r="1352" spans="1:1" ht="15">
      <c r="A1352" s="13"/>
    </row>
    <row r="1353" spans="1:1" ht="15">
      <c r="A1353" s="13"/>
    </row>
    <row r="1354" spans="1:1" ht="15">
      <c r="A1354" s="13"/>
    </row>
    <row r="1355" spans="1:1" ht="15">
      <c r="A1355" s="13"/>
    </row>
    <row r="1356" spans="1:1" ht="15">
      <c r="A1356" s="13"/>
    </row>
    <row r="1357" spans="1:1" ht="15">
      <c r="A1357" s="13"/>
    </row>
    <row r="1358" spans="1:1" ht="15">
      <c r="A1358" s="13"/>
    </row>
    <row r="1359" spans="1:1" ht="15">
      <c r="A1359" s="13"/>
    </row>
    <row r="1360" spans="1:1" ht="15">
      <c r="A1360" s="13"/>
    </row>
    <row r="1361" spans="1:1" ht="15">
      <c r="A1361" s="13"/>
    </row>
    <row r="1362" spans="1:1" ht="15">
      <c r="A1362" s="13"/>
    </row>
    <row r="1363" spans="1:1" ht="15">
      <c r="A1363" s="13"/>
    </row>
    <row r="1364" spans="1:1" ht="15">
      <c r="A1364" s="13"/>
    </row>
    <row r="1365" spans="1:1" ht="15">
      <c r="A1365" s="13"/>
    </row>
    <row r="1366" spans="1:1" ht="15">
      <c r="A1366" s="13"/>
    </row>
    <row r="1367" spans="1:1" ht="15">
      <c r="A1367" s="13"/>
    </row>
    <row r="1368" spans="1:1" ht="15">
      <c r="A1368" s="13"/>
    </row>
    <row r="1369" spans="1:1" ht="15">
      <c r="A1369" s="13"/>
    </row>
    <row r="1370" spans="1:1" ht="15">
      <c r="A1370" s="13"/>
    </row>
    <row r="1371" spans="1:1" ht="15">
      <c r="A1371" s="13"/>
    </row>
    <row r="1372" spans="1:1" ht="15">
      <c r="A1372" s="13"/>
    </row>
    <row r="1373" spans="1:1" ht="15">
      <c r="A1373" s="13"/>
    </row>
    <row r="1374" spans="1:1" ht="15">
      <c r="A1374" s="13"/>
    </row>
    <row r="1375" spans="1:1" ht="15">
      <c r="A1375" s="13"/>
    </row>
    <row r="1376" spans="1:1" ht="15">
      <c r="A1376" s="13"/>
    </row>
    <row r="1377" spans="1:1" ht="15">
      <c r="A1377" s="13"/>
    </row>
    <row r="1378" spans="1:1" ht="15">
      <c r="A1378" s="13"/>
    </row>
    <row r="1379" spans="1:1" ht="15">
      <c r="A1379" s="13"/>
    </row>
    <row r="1380" spans="1:1" ht="15">
      <c r="A1380" s="13"/>
    </row>
    <row r="1381" spans="1:1" ht="15">
      <c r="A1381" s="13"/>
    </row>
    <row r="1382" spans="1:1" ht="15">
      <c r="A1382" s="13"/>
    </row>
    <row r="1383" spans="1:1" ht="15">
      <c r="A1383" s="13"/>
    </row>
    <row r="1384" spans="1:1" ht="15">
      <c r="A1384" s="13"/>
    </row>
    <row r="1385" spans="1:1" ht="15">
      <c r="A1385" s="13"/>
    </row>
    <row r="1386" spans="1:1" ht="15">
      <c r="A1386" s="13"/>
    </row>
    <row r="1387" spans="1:1" ht="15">
      <c r="A1387" s="13"/>
    </row>
    <row r="1388" spans="1:1" ht="15">
      <c r="A1388" s="13"/>
    </row>
    <row r="1389" spans="1:1" ht="15">
      <c r="A1389" s="13"/>
    </row>
    <row r="1390" spans="1:1" ht="15">
      <c r="A1390" s="13"/>
    </row>
    <row r="1391" spans="1:1" ht="15">
      <c r="A1391" s="13"/>
    </row>
    <row r="1392" spans="1:1" ht="15">
      <c r="A1392" s="13"/>
    </row>
    <row r="1393" spans="1:1" ht="15">
      <c r="A1393" s="13"/>
    </row>
    <row r="1394" spans="1:1" ht="15">
      <c r="A1394" s="13"/>
    </row>
    <row r="1395" spans="1:1" ht="15">
      <c r="A1395" s="13"/>
    </row>
    <row r="1396" spans="1:1" ht="15">
      <c r="A1396" s="13"/>
    </row>
    <row r="1397" spans="1:1" ht="15">
      <c r="A1397" s="13"/>
    </row>
    <row r="1398" spans="1:1" ht="15">
      <c r="A1398" s="13"/>
    </row>
    <row r="1399" spans="1:1" ht="15">
      <c r="A1399" s="13"/>
    </row>
    <row r="1400" spans="1:1" ht="15">
      <c r="A1400" s="13"/>
    </row>
    <row r="1401" spans="1:1" ht="15">
      <c r="A1401" s="13"/>
    </row>
    <row r="1402" spans="1:1" ht="15">
      <c r="A1402" s="13"/>
    </row>
    <row r="1403" spans="1:1" ht="15">
      <c r="A1403" s="13"/>
    </row>
    <row r="1404" spans="1:1" ht="15">
      <c r="A1404" s="13"/>
    </row>
    <row r="1405" spans="1:1" ht="15">
      <c r="A1405" s="13"/>
    </row>
    <row r="1406" spans="1:1" ht="15">
      <c r="A1406" s="13"/>
    </row>
    <row r="1407" spans="1:1" ht="15">
      <c r="A1407" s="13"/>
    </row>
    <row r="1408" spans="1:1" ht="15">
      <c r="A1408" s="13"/>
    </row>
    <row r="1409" spans="1:1" ht="15">
      <c r="A1409" s="13"/>
    </row>
    <row r="1410" spans="1:1" ht="15">
      <c r="A1410" s="13"/>
    </row>
    <row r="1411" spans="1:1" ht="15">
      <c r="A1411" s="13"/>
    </row>
    <row r="1412" spans="1:1" ht="15">
      <c r="A1412" s="13"/>
    </row>
    <row r="1413" spans="1:1" ht="15">
      <c r="A1413" s="13"/>
    </row>
    <row r="1414" spans="1:1" ht="15">
      <c r="A1414" s="13"/>
    </row>
    <row r="1415" spans="1:1" ht="15">
      <c r="A1415" s="13"/>
    </row>
    <row r="1416" spans="1:1" ht="15">
      <c r="A1416" s="13"/>
    </row>
    <row r="1417" spans="1:1" ht="15">
      <c r="A1417" s="13"/>
    </row>
    <row r="1418" spans="1:1" ht="15">
      <c r="A1418" s="13"/>
    </row>
    <row r="1419" spans="1:1" ht="15">
      <c r="A1419" s="13"/>
    </row>
    <row r="1420" spans="1:1" ht="15">
      <c r="A1420" s="13"/>
    </row>
    <row r="1421" spans="1:1" ht="15">
      <c r="A1421" s="13"/>
    </row>
    <row r="1422" spans="1:1" ht="15">
      <c r="A1422" s="13"/>
    </row>
    <row r="1423" spans="1:1" ht="15">
      <c r="A1423" s="13"/>
    </row>
    <row r="1424" spans="1:1" ht="15">
      <c r="A1424" s="13"/>
    </row>
    <row r="1425" spans="1:1" ht="15">
      <c r="A1425" s="13"/>
    </row>
    <row r="1426" spans="1:1" ht="15">
      <c r="A1426" s="13"/>
    </row>
    <row r="1427" spans="1:1" ht="15">
      <c r="A1427" s="13"/>
    </row>
    <row r="1428" spans="1:1" ht="15">
      <c r="A1428" s="13"/>
    </row>
    <row r="1429" spans="1:1" ht="15">
      <c r="A1429" s="13"/>
    </row>
    <row r="1430" spans="1:1" ht="15">
      <c r="A1430" s="13"/>
    </row>
    <row r="1431" spans="1:1" ht="15">
      <c r="A1431" s="13"/>
    </row>
    <row r="1432" spans="1:1" ht="15">
      <c r="A1432" s="13"/>
    </row>
    <row r="1433" spans="1:1" ht="15">
      <c r="A1433" s="13"/>
    </row>
    <row r="1434" spans="1:1" ht="15">
      <c r="A1434" s="13"/>
    </row>
    <row r="1435" spans="1:1" ht="15">
      <c r="A1435" s="13"/>
    </row>
    <row r="1436" spans="1:1" ht="15">
      <c r="A1436" s="13"/>
    </row>
    <row r="1437" spans="1:1" ht="15">
      <c r="A1437" s="13"/>
    </row>
    <row r="1438" spans="1:1" ht="15">
      <c r="A1438" s="13"/>
    </row>
    <row r="1439" spans="1:1" ht="15">
      <c r="A1439" s="13"/>
    </row>
    <row r="1440" spans="1:1" ht="15">
      <c r="A1440" s="13"/>
    </row>
    <row r="1441" spans="1:1" ht="15">
      <c r="A1441" s="13"/>
    </row>
    <row r="1442" spans="1:1" ht="15">
      <c r="A1442" s="13"/>
    </row>
    <row r="1443" spans="1:1" ht="15">
      <c r="A1443" s="13"/>
    </row>
    <row r="1444" spans="1:1" ht="15">
      <c r="A1444" s="13"/>
    </row>
    <row r="1445" spans="1:1" ht="15">
      <c r="A1445" s="13"/>
    </row>
    <row r="1446" spans="1:1" ht="15">
      <c r="A1446" s="13"/>
    </row>
    <row r="1447" spans="1:1" ht="15">
      <c r="A1447" s="13"/>
    </row>
    <row r="1448" spans="1:1" ht="15">
      <c r="A1448" s="13"/>
    </row>
    <row r="1449" spans="1:1" ht="15">
      <c r="A1449" s="13"/>
    </row>
    <row r="1450" spans="1:1" ht="15">
      <c r="A1450" s="13"/>
    </row>
    <row r="1451" spans="1:1" ht="15">
      <c r="A1451" s="13"/>
    </row>
    <row r="1452" spans="1:1" ht="15">
      <c r="A1452" s="13"/>
    </row>
    <row r="1453" spans="1:1" ht="15">
      <c r="A1453" s="13"/>
    </row>
    <row r="1454" spans="1:1" ht="15">
      <c r="A1454" s="13"/>
    </row>
    <row r="1455" spans="1:1" ht="15">
      <c r="A1455" s="13"/>
    </row>
    <row r="1456" spans="1:1" ht="15">
      <c r="A1456" s="13"/>
    </row>
    <row r="1457" spans="1:1" ht="15">
      <c r="A1457" s="13"/>
    </row>
    <row r="1458" spans="1:1" ht="15">
      <c r="A1458" s="13"/>
    </row>
    <row r="1459" spans="1:1" ht="15">
      <c r="A1459" s="13"/>
    </row>
    <row r="1460" spans="1:1" ht="15">
      <c r="A1460" s="13"/>
    </row>
    <row r="1461" spans="1:1" ht="15">
      <c r="A1461" s="13"/>
    </row>
    <row r="1462" spans="1:1" ht="15">
      <c r="A1462" s="13"/>
    </row>
    <row r="1463" spans="1:1" ht="15">
      <c r="A1463" s="13"/>
    </row>
    <row r="1464" spans="1:1" ht="15">
      <c r="A1464" s="13"/>
    </row>
    <row r="1465" spans="1:1" ht="15">
      <c r="A1465" s="13"/>
    </row>
    <row r="1466" spans="1:1" ht="15">
      <c r="A1466" s="13"/>
    </row>
    <row r="1467" spans="1:1" ht="15">
      <c r="A1467" s="13"/>
    </row>
    <row r="1468" spans="1:1" ht="15">
      <c r="A1468" s="13"/>
    </row>
    <row r="1469" spans="1:1" ht="15">
      <c r="A1469" s="13"/>
    </row>
    <row r="1470" spans="1:1" ht="15">
      <c r="A1470" s="13"/>
    </row>
    <row r="1471" spans="1:1" ht="15">
      <c r="A1471" s="13"/>
    </row>
    <row r="1472" spans="1:1" ht="15">
      <c r="A1472" s="13"/>
    </row>
    <row r="1473" spans="1:1" ht="15">
      <c r="A1473" s="13"/>
    </row>
    <row r="1474" spans="1:1" ht="15">
      <c r="A1474" s="13"/>
    </row>
    <row r="1475" spans="1:1" ht="15">
      <c r="A1475" s="13"/>
    </row>
    <row r="1476" spans="1:1" ht="15">
      <c r="A1476" s="13"/>
    </row>
    <row r="1477" spans="1:1" ht="15">
      <c r="A1477" s="13"/>
    </row>
    <row r="1478" spans="1:1" ht="15">
      <c r="A1478" s="13"/>
    </row>
    <row r="1479" spans="1:1" ht="15">
      <c r="A1479" s="13"/>
    </row>
    <row r="1480" spans="1:1" ht="15">
      <c r="A1480" s="13"/>
    </row>
    <row r="1481" spans="1:1" ht="15">
      <c r="A1481" s="13"/>
    </row>
    <row r="1482" spans="1:1" ht="15">
      <c r="A1482" s="13"/>
    </row>
    <row r="1483" spans="1:1" ht="15">
      <c r="A1483" s="13"/>
    </row>
    <row r="1484" spans="1:1" ht="15">
      <c r="A1484" s="13"/>
    </row>
    <row r="1485" spans="1:1" ht="15">
      <c r="A1485" s="13"/>
    </row>
    <row r="1486" spans="1:1" ht="15">
      <c r="A1486" s="13"/>
    </row>
    <row r="1487" spans="1:1" ht="15">
      <c r="A1487" s="13"/>
    </row>
    <row r="1488" spans="1:1" ht="15">
      <c r="A1488" s="13"/>
    </row>
    <row r="1489" spans="1:1" ht="15">
      <c r="A1489" s="13"/>
    </row>
    <row r="1490" spans="1:1" ht="15">
      <c r="A1490" s="13"/>
    </row>
    <row r="1491" spans="1:1" ht="15">
      <c r="A1491" s="13"/>
    </row>
    <row r="1492" spans="1:1" ht="15">
      <c r="A1492" s="13"/>
    </row>
    <row r="1493" spans="1:1" ht="15">
      <c r="A1493" s="13"/>
    </row>
    <row r="1494" spans="1:1" ht="15">
      <c r="A1494" s="13"/>
    </row>
    <row r="1495" spans="1:1" ht="15">
      <c r="A1495" s="13"/>
    </row>
    <row r="1496" spans="1:1" ht="15">
      <c r="A1496" s="13"/>
    </row>
    <row r="1497" spans="1:1" ht="15">
      <c r="A1497" s="13"/>
    </row>
    <row r="1498" spans="1:1" ht="15">
      <c r="A1498" s="13"/>
    </row>
    <row r="1499" spans="1:1" ht="15">
      <c r="A1499" s="13"/>
    </row>
    <row r="1500" spans="1:1" ht="15">
      <c r="A1500" s="13"/>
    </row>
    <row r="1501" spans="1:1" ht="15">
      <c r="A1501" s="13"/>
    </row>
    <row r="1502" spans="1:1" ht="15">
      <c r="A1502" s="13"/>
    </row>
    <row r="1503" spans="1:1" ht="15">
      <c r="A1503" s="13"/>
    </row>
    <row r="1504" spans="1:1" ht="15">
      <c r="A1504" s="13"/>
    </row>
    <row r="1505" spans="1:1" ht="15">
      <c r="A1505" s="13"/>
    </row>
    <row r="1506" spans="1:1" ht="15">
      <c r="A1506" s="13"/>
    </row>
    <row r="1507" spans="1:1" ht="15">
      <c r="A1507" s="13"/>
    </row>
    <row r="1508" spans="1:1" ht="15">
      <c r="A1508" s="13"/>
    </row>
    <row r="1509" spans="1:1" ht="15">
      <c r="A1509" s="13"/>
    </row>
    <row r="1510" spans="1:1" ht="15">
      <c r="A1510" s="13"/>
    </row>
    <row r="1511" spans="1:1" ht="15">
      <c r="A1511" s="13"/>
    </row>
    <row r="1512" spans="1:1" ht="15">
      <c r="A1512" s="13"/>
    </row>
    <row r="1513" spans="1:1" ht="15">
      <c r="A1513" s="13"/>
    </row>
    <row r="1514" spans="1:1" ht="15">
      <c r="A1514" s="13"/>
    </row>
    <row r="1515" spans="1:1" ht="15">
      <c r="A1515" s="13"/>
    </row>
    <row r="1516" spans="1:1" ht="15">
      <c r="A1516" s="13"/>
    </row>
    <row r="1517" spans="1:1" ht="15">
      <c r="A1517" s="13"/>
    </row>
    <row r="1518" spans="1:1" ht="15">
      <c r="A1518" s="13"/>
    </row>
    <row r="1519" spans="1:1" ht="15">
      <c r="A1519" s="13"/>
    </row>
    <row r="1520" spans="1:1" ht="15">
      <c r="A1520" s="13"/>
    </row>
    <row r="1521" spans="1:1" ht="15">
      <c r="A1521" s="13"/>
    </row>
    <row r="1522" spans="1:1" ht="15">
      <c r="A1522" s="13"/>
    </row>
    <row r="1523" spans="1:1" ht="15">
      <c r="A1523" s="13"/>
    </row>
    <row r="1524" spans="1:1" ht="15">
      <c r="A1524" s="13"/>
    </row>
    <row r="1525" spans="1:1" ht="15">
      <c r="A1525" s="13"/>
    </row>
    <row r="1526" spans="1:1" ht="15">
      <c r="A1526" s="13"/>
    </row>
    <row r="1527" spans="1:1" ht="15">
      <c r="A1527" s="13"/>
    </row>
    <row r="1528" spans="1:1" ht="15">
      <c r="A1528" s="13"/>
    </row>
    <row r="1529" spans="1:1" ht="15">
      <c r="A1529" s="13"/>
    </row>
    <row r="1530" spans="1:1" ht="15">
      <c r="A1530" s="13"/>
    </row>
    <row r="1531" spans="1:1" ht="15">
      <c r="A1531" s="13"/>
    </row>
    <row r="1532" spans="1:1" ht="15">
      <c r="A1532" s="13"/>
    </row>
    <row r="1533" spans="1:1" ht="15">
      <c r="A1533" s="13"/>
    </row>
    <row r="1534" spans="1:1" ht="15">
      <c r="A1534" s="13"/>
    </row>
    <row r="1535" spans="1:1" ht="15">
      <c r="A1535" s="13"/>
    </row>
    <row r="1536" spans="1:1" ht="15">
      <c r="A1536" s="13"/>
    </row>
    <row r="1537" spans="1:1" ht="15">
      <c r="A1537" s="13"/>
    </row>
    <row r="1538" spans="1:1" ht="15">
      <c r="A1538" s="13"/>
    </row>
    <row r="1539" spans="1:1" ht="15">
      <c r="A1539" s="13"/>
    </row>
    <row r="1540" spans="1:1" ht="15">
      <c r="A1540" s="13"/>
    </row>
    <row r="1541" spans="1:1" ht="15">
      <c r="A1541" s="13"/>
    </row>
    <row r="1542" spans="1:1" ht="15">
      <c r="A1542" s="13"/>
    </row>
    <row r="1543" spans="1:1" ht="15">
      <c r="A1543" s="13"/>
    </row>
    <row r="1544" spans="1:1" ht="15">
      <c r="A1544" s="13"/>
    </row>
    <row r="1545" spans="1:1" ht="15">
      <c r="A1545" s="13"/>
    </row>
    <row r="1546" spans="1:1" ht="15">
      <c r="A1546" s="13"/>
    </row>
    <row r="1547" spans="1:1" ht="15">
      <c r="A1547" s="13"/>
    </row>
    <row r="1548" spans="1:1" ht="15">
      <c r="A1548" s="13"/>
    </row>
    <row r="1549" spans="1:1" ht="15">
      <c r="A1549" s="13"/>
    </row>
    <row r="1550" spans="1:1" ht="15">
      <c r="A1550" s="13"/>
    </row>
    <row r="1551" spans="1:1" ht="15">
      <c r="A1551" s="13"/>
    </row>
    <row r="1552" spans="1:1" ht="15">
      <c r="A1552" s="13"/>
    </row>
    <row r="1553" spans="1:1" ht="15">
      <c r="A1553" s="13"/>
    </row>
    <row r="1554" spans="1:1" ht="15">
      <c r="A1554" s="13"/>
    </row>
    <row r="1555" spans="1:1" ht="15">
      <c r="A1555" s="13"/>
    </row>
    <row r="1556" spans="1:1" ht="15">
      <c r="A1556" s="13"/>
    </row>
    <row r="1557" spans="1:1" ht="15">
      <c r="A1557" s="13"/>
    </row>
    <row r="1558" spans="1:1" ht="15">
      <c r="A1558" s="13"/>
    </row>
    <row r="1559" spans="1:1" ht="15">
      <c r="A1559" s="13"/>
    </row>
    <row r="1560" spans="1:1" ht="15">
      <c r="A1560" s="13"/>
    </row>
    <row r="1561" spans="1:1" ht="15">
      <c r="A1561" s="13"/>
    </row>
    <row r="1562" spans="1:1" ht="15">
      <c r="A1562" s="13"/>
    </row>
    <row r="1563" spans="1:1" ht="15">
      <c r="A1563" s="13"/>
    </row>
    <row r="1564" spans="1:1" ht="15">
      <c r="A1564" s="13"/>
    </row>
    <row r="1565" spans="1:1" ht="15">
      <c r="A1565" s="13"/>
    </row>
    <row r="1566" spans="1:1" ht="15">
      <c r="A1566" s="13"/>
    </row>
    <row r="1567" spans="1:1" ht="15">
      <c r="A1567" s="13"/>
    </row>
    <row r="1568" spans="1:1" ht="15">
      <c r="A1568" s="13"/>
    </row>
    <row r="1569" spans="1:1" ht="15">
      <c r="A1569" s="13"/>
    </row>
    <row r="1570" spans="1:1" ht="15">
      <c r="A1570" s="13"/>
    </row>
    <row r="1571" spans="1:1" ht="15">
      <c r="A1571" s="13"/>
    </row>
    <row r="1572" spans="1:1" ht="15">
      <c r="A1572" s="13"/>
    </row>
    <row r="1573" spans="1:1" ht="15">
      <c r="A1573" s="13"/>
    </row>
    <row r="1574" spans="1:1" ht="15">
      <c r="A1574" s="13"/>
    </row>
    <row r="1575" spans="1:1" ht="15">
      <c r="A1575" s="13"/>
    </row>
    <row r="1576" spans="1:1" ht="15">
      <c r="A1576" s="13"/>
    </row>
    <row r="1577" spans="1:1" ht="15">
      <c r="A1577" s="13"/>
    </row>
    <row r="1578" spans="1:1" ht="15">
      <c r="A1578" s="13"/>
    </row>
    <row r="1579" spans="1:1" ht="15">
      <c r="A1579" s="13"/>
    </row>
    <row r="1580" spans="1:1" ht="15">
      <c r="A1580" s="13"/>
    </row>
    <row r="1581" spans="1:1" ht="15">
      <c r="A1581" s="13"/>
    </row>
    <row r="1582" spans="1:1" ht="15">
      <c r="A1582" s="13"/>
    </row>
    <row r="1583" spans="1:1" ht="15">
      <c r="A1583" s="13"/>
    </row>
    <row r="1584" spans="1:1" ht="15">
      <c r="A1584" s="13"/>
    </row>
    <row r="1585" spans="1:1" ht="15">
      <c r="A1585" s="13"/>
    </row>
    <row r="1586" spans="1:1" ht="15">
      <c r="A1586" s="13"/>
    </row>
    <row r="1587" spans="1:1" ht="15">
      <c r="A1587" s="13"/>
    </row>
    <row r="1588" spans="1:1" ht="15">
      <c r="A1588" s="13"/>
    </row>
    <row r="1589" spans="1:1" ht="15">
      <c r="A1589" s="13"/>
    </row>
    <row r="1590" spans="1:1" ht="15">
      <c r="A1590" s="13"/>
    </row>
    <row r="1591" spans="1:1" ht="15">
      <c r="A1591" s="13"/>
    </row>
    <row r="1592" spans="1:1" ht="15">
      <c r="A1592" s="13"/>
    </row>
    <row r="1593" spans="1:1" ht="15">
      <c r="A1593" s="13"/>
    </row>
    <row r="1594" spans="1:1" ht="15">
      <c r="A1594" s="13"/>
    </row>
    <row r="1595" spans="1:1" ht="15">
      <c r="A1595" s="13"/>
    </row>
    <row r="1596" spans="1:1" ht="15">
      <c r="A1596" s="13"/>
    </row>
    <row r="1597" spans="1:1" ht="15">
      <c r="A1597" s="13"/>
    </row>
    <row r="1598" spans="1:1" ht="15">
      <c r="A1598" s="13"/>
    </row>
    <row r="1599" spans="1:1" ht="15">
      <c r="A1599" s="13"/>
    </row>
    <row r="1600" spans="1:1" ht="15">
      <c r="A1600" s="13"/>
    </row>
    <row r="1601" spans="1:1" ht="15">
      <c r="A1601" s="13"/>
    </row>
    <row r="1602" spans="1:1" ht="15">
      <c r="A1602" s="13"/>
    </row>
    <row r="1603" spans="1:1" ht="15">
      <c r="A1603" s="13"/>
    </row>
    <row r="1604" spans="1:1" ht="15">
      <c r="A1604" s="13"/>
    </row>
    <row r="1605" spans="1:1" ht="15">
      <c r="A1605" s="13"/>
    </row>
    <row r="1606" spans="1:1" ht="15">
      <c r="A1606" s="13"/>
    </row>
    <row r="1607" spans="1:1" ht="15">
      <c r="A1607" s="13"/>
    </row>
    <row r="1608" spans="1:1" ht="15">
      <c r="A1608" s="13"/>
    </row>
    <row r="1609" spans="1:1" ht="15">
      <c r="A1609" s="13"/>
    </row>
    <row r="1610" spans="1:1" ht="15">
      <c r="A1610" s="13"/>
    </row>
    <row r="1611" spans="1:1" ht="15">
      <c r="A1611" s="13"/>
    </row>
    <row r="1612" spans="1:1" ht="15">
      <c r="A1612" s="13"/>
    </row>
    <row r="1613" spans="1:1" ht="15">
      <c r="A1613" s="13"/>
    </row>
    <row r="1614" spans="1:1" ht="15">
      <c r="A1614" s="13"/>
    </row>
    <row r="1615" spans="1:1" ht="15">
      <c r="A1615" s="13"/>
    </row>
    <row r="1616" spans="1:1" ht="15">
      <c r="A1616" s="13"/>
    </row>
    <row r="1617" spans="1:1" ht="15">
      <c r="A1617" s="13"/>
    </row>
    <row r="1618" spans="1:1" ht="15">
      <c r="A1618" s="13"/>
    </row>
    <row r="1619" spans="1:1" ht="15">
      <c r="A1619" s="13"/>
    </row>
    <row r="1620" spans="1:1" ht="15">
      <c r="A1620" s="13"/>
    </row>
    <row r="1621" spans="1:1" ht="15">
      <c r="A1621" s="13"/>
    </row>
    <row r="1622" spans="1:1" ht="15">
      <c r="A1622" s="13"/>
    </row>
    <row r="1623" spans="1:1" ht="15">
      <c r="A1623" s="13"/>
    </row>
    <row r="1624" spans="1:1" ht="15">
      <c r="A1624" s="13"/>
    </row>
    <row r="1625" spans="1:1" ht="15">
      <c r="A1625" s="13"/>
    </row>
    <row r="1626" spans="1:1" ht="15">
      <c r="A1626" s="13"/>
    </row>
    <row r="1627" spans="1:1" ht="15">
      <c r="A1627" s="13"/>
    </row>
    <row r="1628" spans="1:1" ht="15">
      <c r="A1628" s="13"/>
    </row>
    <row r="1629" spans="1:1" ht="15">
      <c r="A1629" s="13"/>
    </row>
    <row r="1630" spans="1:1" ht="15">
      <c r="A1630" s="13"/>
    </row>
    <row r="1631" spans="1:1" ht="15">
      <c r="A1631" s="13"/>
    </row>
    <row r="1632" spans="1:1" ht="15">
      <c r="A1632" s="13"/>
    </row>
    <row r="1633" spans="1:1" ht="15">
      <c r="A1633" s="13"/>
    </row>
    <row r="1634" spans="1:1" ht="15">
      <c r="A1634" s="13"/>
    </row>
    <row r="1635" spans="1:1" ht="15">
      <c r="A1635" s="13"/>
    </row>
    <row r="1636" spans="1:1" ht="15">
      <c r="A1636" s="13"/>
    </row>
    <row r="1637" spans="1:1" ht="15">
      <c r="A1637" s="13"/>
    </row>
    <row r="1638" spans="1:1" ht="15">
      <c r="A1638" s="13"/>
    </row>
    <row r="1639" spans="1:1" ht="15">
      <c r="A1639" s="13"/>
    </row>
    <row r="1640" spans="1:1" ht="15">
      <c r="A1640" s="13"/>
    </row>
    <row r="1641" spans="1:1" ht="15">
      <c r="A1641" s="13"/>
    </row>
    <row r="1642" spans="1:1" ht="15">
      <c r="A1642" s="13"/>
    </row>
    <row r="1643" spans="1:1" ht="15">
      <c r="A1643" s="13"/>
    </row>
    <row r="1644" spans="1:1" ht="15">
      <c r="A1644" s="13"/>
    </row>
    <row r="1645" spans="1:1" ht="15">
      <c r="A1645" s="13"/>
    </row>
    <row r="1646" spans="1:1" ht="15">
      <c r="A1646" s="13"/>
    </row>
    <row r="1647" spans="1:1" ht="15">
      <c r="A1647" s="13"/>
    </row>
    <row r="1648" spans="1:1" ht="15">
      <c r="A1648" s="13"/>
    </row>
    <row r="1649" spans="1:1" ht="15">
      <c r="A1649" s="13"/>
    </row>
    <row r="1650" spans="1:1" ht="15">
      <c r="A1650" s="13"/>
    </row>
    <row r="1651" spans="1:1" ht="15">
      <c r="A1651" s="13"/>
    </row>
    <row r="1652" spans="1:1" ht="15">
      <c r="A1652" s="13"/>
    </row>
    <row r="1653" spans="1:1" ht="15">
      <c r="A1653" s="13"/>
    </row>
    <row r="1654" spans="1:1" ht="15">
      <c r="A1654" s="13"/>
    </row>
    <row r="1655" spans="1:1" ht="15">
      <c r="A1655" s="13"/>
    </row>
    <row r="1656" spans="1:1" ht="15">
      <c r="A1656" s="13"/>
    </row>
    <row r="1657" spans="1:1" ht="15">
      <c r="A1657" s="13"/>
    </row>
    <row r="1658" spans="1:1" ht="15">
      <c r="A1658" s="13"/>
    </row>
    <row r="1659" spans="1:1" ht="15">
      <c r="A1659" s="13"/>
    </row>
    <row r="1660" spans="1:1" ht="15">
      <c r="A1660" s="13"/>
    </row>
    <row r="1661" spans="1:1" ht="15">
      <c r="A1661" s="13"/>
    </row>
    <row r="1662" spans="1:1" ht="15">
      <c r="A1662" s="13"/>
    </row>
    <row r="1663" spans="1:1" ht="15">
      <c r="A1663" s="13"/>
    </row>
    <row r="1664" spans="1:1" ht="15">
      <c r="A1664" s="13"/>
    </row>
    <row r="1665" spans="1:1" ht="15">
      <c r="A1665" s="13"/>
    </row>
    <row r="1666" spans="1:1" ht="15">
      <c r="A1666" s="13"/>
    </row>
    <row r="1667" spans="1:1" ht="15">
      <c r="A1667" s="13"/>
    </row>
    <row r="1668" spans="1:1" ht="15">
      <c r="A1668" s="13"/>
    </row>
    <row r="1669" spans="1:1" ht="15">
      <c r="A1669" s="13"/>
    </row>
    <row r="1670" spans="1:1" ht="15">
      <c r="A1670" s="13"/>
    </row>
    <row r="1671" spans="1:1" ht="15">
      <c r="A1671" s="13"/>
    </row>
    <row r="1672" spans="1:1" ht="15">
      <c r="A1672" s="13"/>
    </row>
    <row r="1673" spans="1:1" ht="15">
      <c r="A1673" s="13"/>
    </row>
    <row r="1674" spans="1:1" ht="15">
      <c r="A1674" s="13"/>
    </row>
    <row r="1675" spans="1:1" ht="15">
      <c r="A1675" s="13"/>
    </row>
    <row r="1676" spans="1:1" ht="15">
      <c r="A1676" s="13"/>
    </row>
    <row r="1677" spans="1:1" ht="15">
      <c r="A1677" s="13"/>
    </row>
    <row r="1678" spans="1:1" ht="15">
      <c r="A1678" s="13"/>
    </row>
    <row r="1679" spans="1:1" ht="15">
      <c r="A1679" s="13"/>
    </row>
    <row r="1680" spans="1:1" ht="15">
      <c r="A1680" s="13"/>
    </row>
    <row r="1681" spans="1:1" ht="15">
      <c r="A1681" s="13"/>
    </row>
    <row r="1682" spans="1:1" ht="15">
      <c r="A1682" s="13"/>
    </row>
    <row r="1683" spans="1:1" ht="15">
      <c r="A1683" s="13"/>
    </row>
    <row r="1684" spans="1:1" ht="15">
      <c r="A1684" s="13"/>
    </row>
    <row r="1685" spans="1:1" ht="15">
      <c r="A1685" s="13"/>
    </row>
    <row r="1686" spans="1:1" ht="15">
      <c r="A1686" s="13"/>
    </row>
    <row r="1687" spans="1:1" ht="15">
      <c r="A1687" s="13"/>
    </row>
    <row r="1688" spans="1:1" ht="15">
      <c r="A1688" s="13"/>
    </row>
    <row r="1689" spans="1:1" ht="15">
      <c r="A1689" s="13"/>
    </row>
    <row r="1690" spans="1:1" ht="15">
      <c r="A1690" s="13"/>
    </row>
    <row r="1691" spans="1:1" ht="15">
      <c r="A1691" s="13"/>
    </row>
    <row r="1692" spans="1:1" ht="15">
      <c r="A1692" s="13"/>
    </row>
    <row r="1693" spans="1:1" ht="15">
      <c r="A1693" s="13"/>
    </row>
    <row r="1694" spans="1:1" ht="15">
      <c r="A1694" s="13"/>
    </row>
    <row r="1695" spans="1:1" ht="15">
      <c r="A1695" s="13"/>
    </row>
    <row r="1696" spans="1:1" ht="15">
      <c r="A1696" s="13"/>
    </row>
    <row r="1697" spans="1:1" ht="15">
      <c r="A1697" s="13"/>
    </row>
    <row r="1698" spans="1:1" ht="15">
      <c r="A1698" s="13"/>
    </row>
    <row r="1699" spans="1:1" ht="15">
      <c r="A1699" s="13"/>
    </row>
    <row r="1700" spans="1:1" ht="15">
      <c r="A1700" s="13"/>
    </row>
    <row r="1701" spans="1:1" ht="15">
      <c r="A1701" s="13"/>
    </row>
    <row r="1702" spans="1:1" ht="15">
      <c r="A1702" s="13"/>
    </row>
    <row r="1703" spans="1:1" ht="15">
      <c r="A1703" s="13"/>
    </row>
    <row r="1704" spans="1:1" ht="15">
      <c r="A1704" s="13"/>
    </row>
    <row r="1705" spans="1:1" ht="15">
      <c r="A1705" s="13"/>
    </row>
    <row r="1706" spans="1:1" ht="15">
      <c r="A1706" s="13"/>
    </row>
    <row r="1707" spans="1:1" ht="15">
      <c r="A1707" s="13"/>
    </row>
    <row r="1708" spans="1:1" ht="15">
      <c r="A1708" s="13"/>
    </row>
    <row r="1709" spans="1:1" ht="15">
      <c r="A1709" s="13"/>
    </row>
    <row r="1710" spans="1:1" ht="15">
      <c r="A1710" s="13"/>
    </row>
    <row r="1711" spans="1:1" ht="15">
      <c r="A1711" s="13"/>
    </row>
    <row r="1712" spans="1:1" ht="15">
      <c r="A1712" s="13"/>
    </row>
    <row r="1713" spans="1:1" ht="15">
      <c r="A1713" s="13"/>
    </row>
    <row r="1714" spans="1:1" ht="15">
      <c r="A1714" s="13"/>
    </row>
    <row r="1715" spans="1:1" ht="15">
      <c r="A1715" s="13"/>
    </row>
    <row r="1716" spans="1:1" ht="15">
      <c r="A1716" s="13"/>
    </row>
    <row r="1717" spans="1:1" ht="15">
      <c r="A1717" s="13"/>
    </row>
    <row r="1718" spans="1:1" ht="15">
      <c r="A1718" s="13"/>
    </row>
    <row r="1719" spans="1:1" ht="15">
      <c r="A1719" s="13"/>
    </row>
    <row r="1720" spans="1:1" ht="15">
      <c r="A1720" s="13"/>
    </row>
    <row r="1721" spans="1:1" ht="15">
      <c r="A1721" s="13"/>
    </row>
    <row r="1722" spans="1:1" ht="15">
      <c r="A1722" s="13"/>
    </row>
    <row r="1723" spans="1:1" ht="15">
      <c r="A1723" s="13"/>
    </row>
    <row r="1724" spans="1:1" ht="15">
      <c r="A1724" s="13"/>
    </row>
    <row r="1725" spans="1:1" ht="15">
      <c r="A1725" s="13"/>
    </row>
    <row r="1726" spans="1:1" ht="15">
      <c r="A1726" s="13"/>
    </row>
    <row r="1727" spans="1:1" ht="15">
      <c r="A1727" s="13"/>
    </row>
    <row r="1728" spans="1:1" ht="15">
      <c r="A1728" s="13"/>
    </row>
    <row r="1729" spans="1:1" ht="15">
      <c r="A1729" s="13"/>
    </row>
    <row r="1730" spans="1:1" ht="15">
      <c r="A1730" s="13"/>
    </row>
    <row r="1731" spans="1:1" ht="15">
      <c r="A1731" s="13"/>
    </row>
    <row r="1732" spans="1:1" ht="15">
      <c r="A1732" s="13"/>
    </row>
    <row r="1733" spans="1:1" ht="15">
      <c r="A1733" s="13"/>
    </row>
    <row r="1734" spans="1:1" ht="15">
      <c r="A1734" s="13"/>
    </row>
    <row r="1735" spans="1:1" ht="15">
      <c r="A1735" s="13"/>
    </row>
    <row r="1736" spans="1:1" ht="15">
      <c r="A1736" s="13"/>
    </row>
    <row r="1737" spans="1:1" ht="15">
      <c r="A1737" s="13"/>
    </row>
    <row r="1738" spans="1:1" ht="15">
      <c r="A1738" s="13"/>
    </row>
    <row r="1739" spans="1:1" ht="15">
      <c r="A1739" s="13"/>
    </row>
    <row r="1740" spans="1:1" ht="15">
      <c r="A1740" s="13"/>
    </row>
    <row r="1741" spans="1:1" ht="15">
      <c r="A1741" s="13"/>
    </row>
    <row r="1742" spans="1:1" ht="15">
      <c r="A1742" s="13"/>
    </row>
    <row r="1743" spans="1:1" ht="15">
      <c r="A1743" s="13"/>
    </row>
    <row r="1744" spans="1:1" ht="15">
      <c r="A1744" s="13"/>
    </row>
    <row r="1745" spans="1:1" ht="15">
      <c r="A1745" s="13"/>
    </row>
    <row r="1746" spans="1:1" ht="15">
      <c r="A1746" s="13"/>
    </row>
    <row r="1747" spans="1:1" ht="15">
      <c r="A1747" s="13"/>
    </row>
    <row r="1748" spans="1:1" ht="15">
      <c r="A1748" s="13"/>
    </row>
    <row r="1749" spans="1:1" ht="15">
      <c r="A1749" s="13"/>
    </row>
    <row r="1750" spans="1:1" ht="15">
      <c r="A1750" s="13"/>
    </row>
    <row r="1751" spans="1:1" ht="15">
      <c r="A1751" s="13"/>
    </row>
    <row r="1752" spans="1:1" ht="15">
      <c r="A1752" s="13"/>
    </row>
    <row r="1753" spans="1:1" ht="15">
      <c r="A1753" s="13"/>
    </row>
    <row r="1754" spans="1:1" ht="15">
      <c r="A1754" s="13"/>
    </row>
    <row r="1755" spans="1:1" ht="15">
      <c r="A1755" s="13"/>
    </row>
    <row r="1756" spans="1:1" ht="15">
      <c r="A1756" s="13"/>
    </row>
    <row r="1757" spans="1:1" ht="15">
      <c r="A1757" s="13"/>
    </row>
    <row r="1758" spans="1:1" ht="15">
      <c r="A1758" s="13"/>
    </row>
    <row r="1759" spans="1:1" ht="15">
      <c r="A1759" s="13"/>
    </row>
    <row r="1760" spans="1:1" ht="15">
      <c r="A1760" s="13"/>
    </row>
    <row r="1761" spans="1:1" ht="15">
      <c r="A1761" s="13"/>
    </row>
    <row r="1762" spans="1:1" ht="15">
      <c r="A1762" s="13"/>
    </row>
    <row r="1763" spans="1:1" ht="15">
      <c r="A1763" s="13"/>
    </row>
    <row r="1764" spans="1:1" ht="15">
      <c r="A1764" s="13"/>
    </row>
    <row r="1765" spans="1:1" ht="15">
      <c r="A1765" s="13"/>
    </row>
    <row r="1766" spans="1:1" ht="15">
      <c r="A1766" s="13"/>
    </row>
    <row r="1767" spans="1:1" ht="15">
      <c r="A1767" s="13"/>
    </row>
    <row r="1768" spans="1:1" ht="15">
      <c r="A1768" s="13"/>
    </row>
    <row r="1769" spans="1:1" ht="15">
      <c r="A1769" s="13"/>
    </row>
    <row r="1770" spans="1:1" ht="15">
      <c r="A1770" s="13"/>
    </row>
    <row r="1771" spans="1:1" ht="15">
      <c r="A1771" s="13"/>
    </row>
    <row r="1772" spans="1:1" ht="15">
      <c r="A1772" s="13"/>
    </row>
    <row r="1773" spans="1:1" ht="15">
      <c r="A1773" s="13"/>
    </row>
    <row r="1774" spans="1:1" ht="15">
      <c r="A1774" s="13"/>
    </row>
    <row r="1775" spans="1:1" ht="15">
      <c r="A1775" s="13"/>
    </row>
    <row r="1776" spans="1:1" ht="15">
      <c r="A1776" s="13"/>
    </row>
    <row r="1777" spans="1:1" ht="15">
      <c r="A1777" s="13"/>
    </row>
    <row r="1778" spans="1:1" ht="15">
      <c r="A1778" s="13"/>
    </row>
    <row r="1779" spans="1:1" ht="15">
      <c r="A1779" s="13"/>
    </row>
    <row r="1780" spans="1:1" ht="15">
      <c r="A1780" s="13"/>
    </row>
    <row r="1781" spans="1:1" ht="15">
      <c r="A1781" s="13"/>
    </row>
    <row r="1782" spans="1:1" ht="15">
      <c r="A1782" s="13"/>
    </row>
    <row r="1783" spans="1:1" ht="15">
      <c r="A1783" s="13"/>
    </row>
    <row r="1784" spans="1:1" ht="15">
      <c r="A1784" s="13"/>
    </row>
    <row r="1785" spans="1:1" ht="15">
      <c r="A1785" s="13"/>
    </row>
    <row r="1786" spans="1:1" ht="15">
      <c r="A1786" s="13"/>
    </row>
    <row r="1787" spans="1:1" ht="15">
      <c r="A1787" s="13"/>
    </row>
    <row r="1788" spans="1:1" ht="15">
      <c r="A1788" s="13"/>
    </row>
    <row r="1789" spans="1:1" ht="15">
      <c r="A1789" s="13"/>
    </row>
    <row r="1790" spans="1:1" ht="15">
      <c r="A1790" s="13"/>
    </row>
    <row r="1791" spans="1:1" ht="15">
      <c r="A1791" s="13"/>
    </row>
    <row r="1792" spans="1:1" ht="15">
      <c r="A1792" s="13"/>
    </row>
    <row r="1793" spans="1:1" ht="15">
      <c r="A1793" s="13"/>
    </row>
    <row r="1794" spans="1:1" ht="15">
      <c r="A1794" s="13"/>
    </row>
    <row r="1795" spans="1:1" ht="15">
      <c r="A1795" s="13"/>
    </row>
    <row r="1796" spans="1:1" ht="15">
      <c r="A1796" s="13"/>
    </row>
    <row r="1797" spans="1:1" ht="15">
      <c r="A1797" s="13"/>
    </row>
    <row r="1798" spans="1:1" ht="15">
      <c r="A1798" s="13"/>
    </row>
    <row r="1799" spans="1:1" ht="15">
      <c r="A1799" s="13"/>
    </row>
    <row r="1800" spans="1:1" ht="15">
      <c r="A1800" s="13"/>
    </row>
    <row r="1801" spans="1:1" ht="15">
      <c r="A1801" s="13"/>
    </row>
    <row r="1802" spans="1:1" ht="15">
      <c r="A1802" s="13"/>
    </row>
    <row r="1803" spans="1:1" ht="15">
      <c r="A1803" s="13"/>
    </row>
    <row r="1804" spans="1:1" ht="15">
      <c r="A1804" s="13"/>
    </row>
    <row r="1805" spans="1:1" ht="15">
      <c r="A1805" s="13"/>
    </row>
    <row r="1806" spans="1:1" ht="15">
      <c r="A1806" s="13"/>
    </row>
    <row r="1807" spans="1:1" ht="15">
      <c r="A1807" s="13"/>
    </row>
    <row r="1808" spans="1:1" ht="15">
      <c r="A1808" s="13"/>
    </row>
    <row r="1809" spans="1:1" ht="15">
      <c r="A1809" s="13"/>
    </row>
    <row r="1810" spans="1:1" ht="15">
      <c r="A1810" s="13"/>
    </row>
    <row r="1811" spans="1:1" ht="15">
      <c r="A1811" s="13"/>
    </row>
    <row r="1812" spans="1:1" ht="15">
      <c r="A1812" s="13"/>
    </row>
    <row r="1813" spans="1:1" ht="15">
      <c r="A1813" s="13"/>
    </row>
    <row r="1814" spans="1:1" ht="15">
      <c r="A1814" s="13"/>
    </row>
    <row r="1815" spans="1:1" ht="15">
      <c r="A1815" s="13"/>
    </row>
    <row r="1816" spans="1:1" ht="15">
      <c r="A1816" s="13"/>
    </row>
    <row r="1817" spans="1:1" ht="15">
      <c r="A1817" s="13"/>
    </row>
    <row r="1818" spans="1:1" ht="15">
      <c r="A1818" s="13"/>
    </row>
    <row r="1819" spans="1:1" ht="15">
      <c r="A1819" s="13"/>
    </row>
    <row r="1820" spans="1:1" ht="15">
      <c r="A1820" s="13"/>
    </row>
    <row r="1821" spans="1:1" ht="15">
      <c r="A1821" s="13"/>
    </row>
    <row r="1822" spans="1:1" ht="15">
      <c r="A1822" s="13"/>
    </row>
    <row r="1823" spans="1:1" ht="15">
      <c r="A1823" s="13"/>
    </row>
    <row r="1824" spans="1:1" ht="15">
      <c r="A1824" s="13"/>
    </row>
    <row r="1825" spans="1:1" ht="15">
      <c r="A1825" s="13"/>
    </row>
    <row r="1826" spans="1:1" ht="15">
      <c r="A1826" s="13"/>
    </row>
    <row r="1827" spans="1:1" ht="15">
      <c r="A1827" s="13"/>
    </row>
    <row r="1828" spans="1:1" ht="15">
      <c r="A1828" s="13"/>
    </row>
    <row r="1829" spans="1:1" ht="15">
      <c r="A1829" s="13"/>
    </row>
    <row r="1830" spans="1:1" ht="15">
      <c r="A1830" s="13"/>
    </row>
    <row r="1831" spans="1:1" ht="15">
      <c r="A1831" s="13"/>
    </row>
    <row r="1832" spans="1:1" ht="15">
      <c r="A1832" s="13"/>
    </row>
    <row r="1833" spans="1:1" ht="15">
      <c r="A1833" s="13"/>
    </row>
    <row r="1834" spans="1:1" ht="15">
      <c r="A1834" s="13"/>
    </row>
    <row r="1835" spans="1:1" ht="15">
      <c r="A1835" s="13"/>
    </row>
    <row r="1836" spans="1:1" ht="15">
      <c r="A1836" s="13"/>
    </row>
    <row r="1837" spans="1:1" ht="15">
      <c r="A1837" s="13"/>
    </row>
    <row r="1838" spans="1:1" ht="15">
      <c r="A1838" s="13"/>
    </row>
    <row r="1839" spans="1:1" ht="15">
      <c r="A1839" s="13"/>
    </row>
    <row r="1840" spans="1:1" ht="15">
      <c r="A1840" s="13"/>
    </row>
    <row r="1841" spans="1:1" ht="15">
      <c r="A1841" s="13"/>
    </row>
    <row r="1842" spans="1:1" ht="15">
      <c r="A1842" s="13"/>
    </row>
    <row r="1843" spans="1:1" ht="15">
      <c r="A1843" s="13"/>
    </row>
    <row r="1844" spans="1:1" ht="15">
      <c r="A1844" s="13"/>
    </row>
    <row r="1845" spans="1:1" ht="15">
      <c r="A1845" s="13"/>
    </row>
    <row r="1846" spans="1:1" ht="15">
      <c r="A1846" s="13"/>
    </row>
    <row r="1847" spans="1:1" ht="15">
      <c r="A1847" s="13"/>
    </row>
    <row r="1848" spans="1:1" ht="15">
      <c r="A1848" s="13"/>
    </row>
    <row r="1849" spans="1:1" ht="15">
      <c r="A1849" s="13"/>
    </row>
    <row r="1850" spans="1:1" ht="15">
      <c r="A1850" s="13"/>
    </row>
    <row r="1851" spans="1:1" ht="15">
      <c r="A1851" s="13"/>
    </row>
    <row r="1852" spans="1:1" ht="15">
      <c r="A1852" s="13"/>
    </row>
    <row r="1853" spans="1:1" ht="15">
      <c r="A1853" s="13"/>
    </row>
    <row r="1854" spans="1:1" ht="15">
      <c r="A1854" s="13"/>
    </row>
    <row r="1855" spans="1:1" ht="15">
      <c r="A1855" s="13"/>
    </row>
    <row r="1856" spans="1:1" ht="15">
      <c r="A1856" s="13"/>
    </row>
    <row r="1857" spans="1:1" ht="15">
      <c r="A1857" s="13"/>
    </row>
    <row r="1858" spans="1:1" ht="15">
      <c r="A1858" s="13"/>
    </row>
    <row r="1859" spans="1:1" ht="15">
      <c r="A1859" s="13"/>
    </row>
    <row r="1860" spans="1:1" ht="15">
      <c r="A1860" s="13"/>
    </row>
    <row r="1861" spans="1:1" ht="15">
      <c r="A1861" s="13"/>
    </row>
    <row r="1862" spans="1:1" ht="15">
      <c r="A1862" s="13"/>
    </row>
    <row r="1863" spans="1:1" ht="15">
      <c r="A1863" s="13"/>
    </row>
    <row r="1864" spans="1:1" ht="15">
      <c r="A1864" s="13"/>
    </row>
    <row r="1865" spans="1:1" ht="15">
      <c r="A1865" s="13"/>
    </row>
    <row r="1866" spans="1:1" ht="15">
      <c r="A1866" s="13"/>
    </row>
    <row r="1867" spans="1:1" ht="15">
      <c r="A1867" s="13"/>
    </row>
    <row r="1868" spans="1:1" ht="15">
      <c r="A1868" s="13"/>
    </row>
    <row r="1869" spans="1:1" ht="15">
      <c r="A1869" s="13"/>
    </row>
    <row r="1870" spans="1:1" ht="15">
      <c r="A1870" s="13"/>
    </row>
    <row r="1871" spans="1:1" ht="15">
      <c r="A1871" s="13"/>
    </row>
    <row r="1872" spans="1:1" ht="15">
      <c r="A1872" s="13"/>
    </row>
    <row r="1873" spans="1:1" ht="15">
      <c r="A1873" s="13"/>
    </row>
    <row r="1874" spans="1:1" ht="15">
      <c r="A1874" s="13"/>
    </row>
    <row r="1875" spans="1:1" ht="15">
      <c r="A1875" s="13"/>
    </row>
    <row r="1876" spans="1:1" ht="15">
      <c r="A1876" s="13"/>
    </row>
    <row r="1877" spans="1:1" ht="15">
      <c r="A1877" s="13"/>
    </row>
    <row r="1878" spans="1:1" ht="15">
      <c r="A1878" s="13"/>
    </row>
    <row r="1879" spans="1:1" ht="15">
      <c r="A1879" s="13"/>
    </row>
    <row r="1880" spans="1:1" ht="15">
      <c r="A1880" s="13"/>
    </row>
    <row r="1881" spans="1:1" ht="15">
      <c r="A1881" s="13"/>
    </row>
    <row r="1882" spans="1:1" ht="15">
      <c r="A1882" s="13"/>
    </row>
    <row r="1883" spans="1:1" ht="15">
      <c r="A1883" s="13"/>
    </row>
    <row r="1884" spans="1:1" ht="15">
      <c r="A1884" s="13"/>
    </row>
    <row r="1885" spans="1:1" ht="15">
      <c r="A1885" s="13"/>
    </row>
    <row r="1886" spans="1:1" ht="15">
      <c r="A1886" s="13"/>
    </row>
    <row r="1887" spans="1:1" ht="15">
      <c r="A1887" s="13"/>
    </row>
    <row r="1888" spans="1:1" ht="15">
      <c r="A1888" s="13"/>
    </row>
    <row r="1889" spans="1:1" ht="15">
      <c r="A1889" s="13"/>
    </row>
    <row r="1890" spans="1:1" ht="15">
      <c r="A1890" s="13"/>
    </row>
    <row r="1891" spans="1:1" ht="15">
      <c r="A1891" s="13"/>
    </row>
    <row r="1892" spans="1:1" ht="15">
      <c r="A1892" s="13"/>
    </row>
    <row r="1893" spans="1:1" ht="15">
      <c r="A1893" s="13"/>
    </row>
    <row r="1894" spans="1:1" ht="15">
      <c r="A1894" s="13"/>
    </row>
    <row r="1895" spans="1:1" ht="15">
      <c r="A1895" s="13"/>
    </row>
    <row r="1896" spans="1:1" ht="15">
      <c r="A1896" s="13"/>
    </row>
    <row r="1897" spans="1:1" ht="15">
      <c r="A1897" s="13"/>
    </row>
    <row r="1898" spans="1:1" ht="15">
      <c r="A1898" s="13"/>
    </row>
    <row r="1899" spans="1:1" ht="15">
      <c r="A1899" s="13"/>
    </row>
    <row r="1900" spans="1:1" ht="15">
      <c r="A1900" s="13"/>
    </row>
    <row r="1901" spans="1:1" ht="15">
      <c r="A1901" s="13"/>
    </row>
    <row r="1902" spans="1:1" ht="15">
      <c r="A1902" s="13"/>
    </row>
    <row r="1903" spans="1:1" ht="15">
      <c r="A1903" s="13"/>
    </row>
    <row r="1904" spans="1:1" ht="15">
      <c r="A1904" s="13"/>
    </row>
    <row r="1905" spans="1:1" ht="15">
      <c r="A1905" s="13"/>
    </row>
    <row r="1906" spans="1:1" ht="15">
      <c r="A1906" s="13"/>
    </row>
    <row r="1907" spans="1:1" ht="15">
      <c r="A1907" s="13"/>
    </row>
    <row r="1908" spans="1:1" ht="15">
      <c r="A1908" s="13"/>
    </row>
    <row r="1909" spans="1:1" ht="15">
      <c r="A1909" s="13"/>
    </row>
    <row r="1910" spans="1:1" ht="15">
      <c r="A1910" s="13"/>
    </row>
    <row r="1911" spans="1:1" ht="15">
      <c r="A1911" s="13"/>
    </row>
    <row r="1912" spans="1:1" ht="15">
      <c r="A1912" s="13"/>
    </row>
    <row r="1913" spans="1:1" ht="15">
      <c r="A1913" s="13"/>
    </row>
    <row r="1914" spans="1:1" ht="15">
      <c r="A1914" s="13"/>
    </row>
    <row r="1915" spans="1:1" ht="15">
      <c r="A1915" s="13"/>
    </row>
    <row r="1916" spans="1:1" ht="15">
      <c r="A1916" s="13"/>
    </row>
    <row r="1917" spans="1:1" ht="15">
      <c r="A1917" s="13"/>
    </row>
    <row r="1918" spans="1:1" ht="15">
      <c r="A1918" s="13"/>
    </row>
    <row r="1919" spans="1:1" ht="15">
      <c r="A1919" s="13"/>
    </row>
    <row r="1920" spans="1:1" ht="15">
      <c r="A1920" s="13"/>
    </row>
    <row r="1921" spans="1:1" ht="15">
      <c r="A1921" s="13"/>
    </row>
    <row r="1922" spans="1:1" ht="15">
      <c r="A1922" s="13"/>
    </row>
    <row r="1923" spans="1:1" ht="15">
      <c r="A1923" s="13"/>
    </row>
    <row r="1924" spans="1:1" ht="15">
      <c r="A1924" s="13"/>
    </row>
    <row r="1925" spans="1:1" ht="15">
      <c r="A1925" s="13"/>
    </row>
    <row r="1926" spans="1:1" ht="15">
      <c r="A1926" s="13"/>
    </row>
    <row r="1927" spans="1:1" ht="15">
      <c r="A1927" s="13"/>
    </row>
    <row r="1928" spans="1:1" ht="15">
      <c r="A1928" s="13"/>
    </row>
    <row r="1929" spans="1:1" ht="15">
      <c r="A1929" s="13"/>
    </row>
    <row r="1930" spans="1:1" ht="15">
      <c r="A1930" s="13"/>
    </row>
    <row r="1931" spans="1:1" ht="15">
      <c r="A1931" s="13"/>
    </row>
    <row r="1932" spans="1:1" ht="15">
      <c r="A1932" s="13"/>
    </row>
    <row r="1933" spans="1:1" ht="15">
      <c r="A1933" s="13"/>
    </row>
    <row r="1934" spans="1:1" ht="15">
      <c r="A1934" s="13"/>
    </row>
    <row r="1935" spans="1:1" ht="15">
      <c r="A1935" s="13"/>
    </row>
    <row r="1936" spans="1:1" ht="15">
      <c r="A1936" s="13"/>
    </row>
    <row r="1937" spans="1:1" ht="15">
      <c r="A1937" s="13"/>
    </row>
    <row r="1938" spans="1:1" ht="15">
      <c r="A1938" s="13"/>
    </row>
    <row r="1939" spans="1:1" ht="15">
      <c r="A1939" s="13"/>
    </row>
    <row r="1940" spans="1:1" ht="15">
      <c r="A1940" s="13"/>
    </row>
    <row r="1941" spans="1:1" ht="15">
      <c r="A1941" s="13"/>
    </row>
    <row r="1942" spans="1:1" ht="15">
      <c r="A1942" s="13"/>
    </row>
    <row r="1943" spans="1:1" ht="15">
      <c r="A1943" s="13"/>
    </row>
    <row r="1944" spans="1:1" ht="15">
      <c r="A1944" s="13"/>
    </row>
    <row r="1945" spans="1:1" ht="15">
      <c r="A1945" s="13"/>
    </row>
    <row r="1946" spans="1:1" ht="15">
      <c r="A1946" s="13"/>
    </row>
    <row r="1947" spans="1:1" ht="15">
      <c r="A1947" s="13"/>
    </row>
    <row r="1948" spans="1:1" ht="15">
      <c r="A1948" s="13"/>
    </row>
    <row r="1949" spans="1:1" ht="15">
      <c r="A1949" s="13"/>
    </row>
    <row r="1950" spans="1:1" ht="15">
      <c r="A1950" s="13"/>
    </row>
    <row r="1951" spans="1:1" ht="15">
      <c r="A1951" s="13"/>
    </row>
    <row r="1952" spans="1:1" ht="15">
      <c r="A1952" s="13"/>
    </row>
    <row r="1953" spans="1:1" ht="15">
      <c r="A1953" s="13"/>
    </row>
    <row r="1954" spans="1:1" ht="15">
      <c r="A1954" s="13"/>
    </row>
    <row r="1955" spans="1:1" ht="15">
      <c r="A1955" s="13"/>
    </row>
    <row r="1956" spans="1:1" ht="15">
      <c r="A1956" s="13"/>
    </row>
    <row r="1957" spans="1:1" ht="15">
      <c r="A1957" s="13"/>
    </row>
    <row r="1958" spans="1:1" ht="15">
      <c r="A1958" s="13"/>
    </row>
    <row r="1959" spans="1:1" ht="15">
      <c r="A1959" s="13"/>
    </row>
    <row r="1960" spans="1:1" ht="15">
      <c r="A1960" s="13"/>
    </row>
    <row r="1961" spans="1:1" ht="15">
      <c r="A1961" s="13"/>
    </row>
    <row r="1962" spans="1:1" ht="15">
      <c r="A1962" s="13"/>
    </row>
    <row r="1963" spans="1:1" ht="15">
      <c r="A1963" s="13"/>
    </row>
    <row r="1964" spans="1:1" ht="15">
      <c r="A1964" s="13"/>
    </row>
    <row r="1965" spans="1:1" ht="15">
      <c r="A1965" s="13"/>
    </row>
    <row r="1966" spans="1:1" ht="15">
      <c r="A1966" s="13"/>
    </row>
    <row r="1967" spans="1:1" ht="15">
      <c r="A1967" s="13"/>
    </row>
    <row r="1968" spans="1:1" ht="15">
      <c r="A1968" s="13"/>
    </row>
    <row r="1969" spans="1:1" ht="15">
      <c r="A1969" s="13"/>
    </row>
    <row r="1970" spans="1:1" ht="15">
      <c r="A1970" s="13"/>
    </row>
    <row r="1971" spans="1:1" ht="15">
      <c r="A1971" s="13"/>
    </row>
    <row r="1972" spans="1:1" ht="15">
      <c r="A1972" s="13"/>
    </row>
    <row r="1973" spans="1:1" ht="15">
      <c r="A1973" s="13"/>
    </row>
    <row r="1974" spans="1:1" ht="15">
      <c r="A1974" s="13"/>
    </row>
    <row r="1975" spans="1:1" ht="15">
      <c r="A1975" s="13"/>
    </row>
    <row r="1976" spans="1:1" ht="15">
      <c r="A1976" s="13"/>
    </row>
    <row r="1977" spans="1:1" ht="15">
      <c r="A1977" s="13"/>
    </row>
    <row r="1978" spans="1:1" ht="15">
      <c r="A1978" s="13"/>
    </row>
    <row r="1979" spans="1:1" ht="15">
      <c r="A1979" s="13"/>
    </row>
    <row r="1980" spans="1:1" ht="15">
      <c r="A1980" s="13"/>
    </row>
    <row r="1981" spans="1:1" ht="15">
      <c r="A1981" s="13"/>
    </row>
    <row r="1982" spans="1:1" ht="15">
      <c r="A1982" s="13"/>
    </row>
    <row r="1983" spans="1:1" ht="15">
      <c r="A1983" s="13"/>
    </row>
    <row r="1984" spans="1:1" ht="15">
      <c r="A1984" s="13"/>
    </row>
    <row r="1985" spans="1:1" ht="15">
      <c r="A1985" s="13"/>
    </row>
    <row r="1986" spans="1:1" ht="15">
      <c r="A1986" s="13"/>
    </row>
    <row r="1987" spans="1:1" ht="15">
      <c r="A1987" s="13"/>
    </row>
    <row r="1988" spans="1:1" ht="15">
      <c r="A1988" s="13"/>
    </row>
    <row r="1989" spans="1:1" ht="15">
      <c r="A1989" s="13"/>
    </row>
    <row r="1990" spans="1:1" ht="15">
      <c r="A1990" s="13"/>
    </row>
    <row r="1991" spans="1:1" ht="15">
      <c r="A1991" s="13"/>
    </row>
    <row r="1992" spans="1:1" ht="15">
      <c r="A1992" s="13"/>
    </row>
    <row r="1993" spans="1:1" ht="15">
      <c r="A1993" s="13"/>
    </row>
    <row r="1994" spans="1:1" ht="15">
      <c r="A1994" s="13"/>
    </row>
    <row r="1995" spans="1:1" ht="15">
      <c r="A1995" s="13"/>
    </row>
    <row r="1996" spans="1:1" ht="15">
      <c r="A1996" s="13"/>
    </row>
    <row r="1997" spans="1:1" ht="15">
      <c r="A1997" s="13"/>
    </row>
    <row r="1998" spans="1:1" ht="15">
      <c r="A1998" s="13"/>
    </row>
    <row r="1999" spans="1:1" ht="15">
      <c r="A1999" s="13"/>
    </row>
    <row r="2000" spans="1:1" ht="15">
      <c r="A2000" s="13"/>
    </row>
  </sheetData>
  <sheetProtection algorithmName="SHA-512" hashValue="fgtHWPvW7GwxqygtrXiRNeJ5oL0SDR62RAGaA88ThEC5oiOyMxnVLgQJXD5Detrnxigx7HkstNK1eNYps4hUMQ==" saltValue="uQUn4STF6VdUDLa9YqhmGQ==" spinCount="100000" sheet="1" objects="1" scenarios="1" selectLockedCells="1" selectUnlockedCells="1"/>
  <dataConsolidate/>
  <mergeCells count="32">
    <mergeCell ref="E2:H2"/>
    <mergeCell ref="E3:H3"/>
    <mergeCell ref="O38:Q38"/>
    <mergeCell ref="O40:Q40"/>
    <mergeCell ref="J58:J59"/>
    <mergeCell ref="K58:K59"/>
    <mergeCell ref="L58:L59"/>
    <mergeCell ref="M58:M59"/>
    <mergeCell ref="O32:Q32"/>
    <mergeCell ref="O33:Q33"/>
    <mergeCell ref="O36:Q36"/>
    <mergeCell ref="J54:J55"/>
    <mergeCell ref="K54:K55"/>
    <mergeCell ref="L54:L55"/>
    <mergeCell ref="M54:M55"/>
    <mergeCell ref="J56:J57"/>
    <mergeCell ref="K56:K57"/>
    <mergeCell ref="L56:L57"/>
    <mergeCell ref="M56:M57"/>
    <mergeCell ref="D5:G5"/>
    <mergeCell ref="I5:L5"/>
    <mergeCell ref="M5:O5"/>
    <mergeCell ref="E45:G45"/>
    <mergeCell ref="F46:G46"/>
    <mergeCell ref="F47:G47"/>
    <mergeCell ref="D50:E50"/>
    <mergeCell ref="G50:H50"/>
    <mergeCell ref="J50:M51"/>
    <mergeCell ref="J52:J53"/>
    <mergeCell ref="K52:K53"/>
    <mergeCell ref="L52:L53"/>
    <mergeCell ref="M52:M53"/>
  </mergeCells>
  <dataValidations count="2">
    <dataValidation type="whole" allowBlank="1" showInputMessage="1" showErrorMessage="1" sqref="B1" xr:uid="{00000000-0002-0000-0D00-000000000000}">
      <formula1>0</formula1>
      <formula2>5000</formula2>
    </dataValidation>
    <dataValidation operator="lessThanOrEqual" allowBlank="1" showInputMessage="1" showErrorMessage="1" sqref="H24" xr:uid="{00000000-0002-0000-0D00-000001000000}"/>
  </dataValidations>
  <pageMargins left="0.70866141732283472" right="0.70866141732283472" top="0.74803149606299213" bottom="0.74803149606299213" header="0.31496062992125984" footer="0.31496062992125984"/>
  <pageSetup paperSize="9" scale="10" orientation="landscape" r:id="rId1"/>
  <headerFooter>
    <oddFooter>&amp;F</oddFooter>
  </headerFooter>
  <ignoredErrors>
    <ignoredError sqref="G55:H55 H65 J25:K25" formula="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dimension ref="A1:W180"/>
  <sheetViews>
    <sheetView zoomScale="80" zoomScaleNormal="80" workbookViewId="0">
      <pane xSplit="1" topLeftCell="B1" activePane="topRight" state="frozen"/>
      <selection activeCell="A46" sqref="A46"/>
      <selection pane="topRight"/>
    </sheetView>
  </sheetViews>
  <sheetFormatPr defaultColWidth="9.140625" defaultRowHeight="12.75"/>
  <cols>
    <col min="1" max="1" width="113.140625" style="61" customWidth="1"/>
    <col min="2" max="2" width="113.140625" style="62" customWidth="1"/>
    <col min="3" max="3" width="107.42578125" style="109" bestFit="1" customWidth="1"/>
    <col min="4" max="5" width="113.140625" style="61" customWidth="1"/>
    <col min="6" max="6" width="113.140625" style="68" customWidth="1"/>
    <col min="7" max="7" width="122" style="68" customWidth="1"/>
    <col min="8" max="8" width="113.140625" style="68" customWidth="1"/>
    <col min="9" max="10" width="8.85546875"/>
    <col min="11" max="18" width="9.140625" style="61"/>
    <col min="19" max="16384" width="9.140625" style="62"/>
  </cols>
  <sheetData>
    <row r="1" spans="1:23" s="166" customFormat="1">
      <c r="A1" s="277" t="s">
        <v>54</v>
      </c>
      <c r="B1" s="278" t="s">
        <v>53</v>
      </c>
      <c r="C1" s="279" t="s">
        <v>438</v>
      </c>
      <c r="D1" s="60" t="s">
        <v>63</v>
      </c>
      <c r="E1" s="277" t="s">
        <v>54</v>
      </c>
      <c r="F1" s="60" t="s">
        <v>57</v>
      </c>
      <c r="G1" s="60" t="s">
        <v>56</v>
      </c>
      <c r="H1" s="60" t="s">
        <v>55</v>
      </c>
      <c r="J1" s="280"/>
      <c r="K1" s="281"/>
      <c r="L1" s="281"/>
      <c r="M1" s="281"/>
      <c r="N1" s="281"/>
      <c r="O1" s="281"/>
      <c r="P1" s="281"/>
      <c r="Q1" s="281"/>
      <c r="R1" s="281"/>
      <c r="S1" s="281"/>
      <c r="T1" s="281"/>
      <c r="U1" s="281"/>
      <c r="V1" s="281"/>
      <c r="W1" s="281"/>
    </row>
    <row r="2" spans="1:23" s="63" customFormat="1" ht="12">
      <c r="A2" s="65"/>
      <c r="B2" s="64" t="str">
        <f ca="1">OFFSET(B1,0,B3)</f>
        <v>English</v>
      </c>
      <c r="C2" s="108"/>
      <c r="D2" s="66"/>
      <c r="E2" s="65"/>
      <c r="F2" s="66"/>
      <c r="G2" s="66"/>
      <c r="H2" s="66"/>
      <c r="K2" s="65"/>
      <c r="L2" s="65"/>
      <c r="M2" s="65"/>
      <c r="N2" s="65"/>
      <c r="O2" s="65"/>
      <c r="P2" s="65"/>
      <c r="Q2" s="65"/>
      <c r="R2" s="65"/>
      <c r="S2" s="65"/>
      <c r="T2" s="65"/>
      <c r="U2" s="65"/>
      <c r="V2" s="65"/>
      <c r="W2" s="65"/>
    </row>
    <row r="3" spans="1:23" s="63" customFormat="1" ht="12">
      <c r="A3" s="65"/>
      <c r="B3" s="67">
        <f>MATCH(README!P8,C1:Z1,0)</f>
        <v>3</v>
      </c>
      <c r="C3" s="108"/>
      <c r="D3" s="66"/>
      <c r="E3" s="65"/>
      <c r="F3" s="66"/>
      <c r="G3" s="66"/>
      <c r="H3" s="66"/>
      <c r="K3" s="65"/>
      <c r="L3" s="65"/>
      <c r="M3" s="65"/>
      <c r="N3" s="65"/>
      <c r="O3" s="65"/>
      <c r="P3" s="65"/>
      <c r="Q3" s="65"/>
      <c r="R3" s="65"/>
      <c r="S3" s="65"/>
      <c r="T3" s="65"/>
      <c r="U3" s="65"/>
      <c r="V3" s="65"/>
      <c r="W3" s="65"/>
    </row>
    <row r="4" spans="1:23">
      <c r="D4" s="68"/>
      <c r="S4" s="61"/>
      <c r="T4" s="61"/>
      <c r="U4" s="61"/>
      <c r="V4" s="61"/>
      <c r="W4" s="61"/>
    </row>
    <row r="5" spans="1:23">
      <c r="A5" s="69" t="s">
        <v>60</v>
      </c>
      <c r="B5" s="69" t="str">
        <f t="shared" ref="B5:B12" ca="1" si="0">OFFSET(B5,0,$B$3)</f>
        <v>HEADER</v>
      </c>
      <c r="C5" s="110" t="s">
        <v>58</v>
      </c>
      <c r="D5" s="69" t="s">
        <v>64</v>
      </c>
      <c r="E5" s="69" t="s">
        <v>60</v>
      </c>
      <c r="F5" s="70" t="s">
        <v>58</v>
      </c>
      <c r="G5" s="70" t="s">
        <v>278</v>
      </c>
      <c r="H5" s="69" t="s">
        <v>60</v>
      </c>
      <c r="S5" s="61"/>
      <c r="T5" s="61"/>
      <c r="U5" s="61"/>
      <c r="V5" s="61"/>
      <c r="W5" s="61"/>
    </row>
    <row r="6" spans="1:23">
      <c r="A6" s="62" t="s">
        <v>85</v>
      </c>
      <c r="B6" s="62" t="str">
        <f t="shared" ca="1" si="0"/>
        <v>Language:</v>
      </c>
      <c r="C6" s="109" t="s">
        <v>306</v>
      </c>
      <c r="D6" s="62" t="s">
        <v>87</v>
      </c>
      <c r="E6" s="62" t="s">
        <v>85</v>
      </c>
      <c r="F6" s="71" t="s">
        <v>94</v>
      </c>
      <c r="G6" s="68" t="s">
        <v>91</v>
      </c>
      <c r="H6" s="62" t="s">
        <v>90</v>
      </c>
      <c r="S6" s="61"/>
      <c r="T6" s="61"/>
      <c r="U6" s="61"/>
      <c r="V6" s="61"/>
      <c r="W6" s="61"/>
    </row>
    <row r="7" spans="1:23">
      <c r="A7" s="62" t="s">
        <v>86</v>
      </c>
      <c r="B7" s="62" t="str">
        <f t="shared" ca="1" si="0"/>
        <v>Date:</v>
      </c>
      <c r="C7" s="109" t="s">
        <v>307</v>
      </c>
      <c r="D7" s="62" t="s">
        <v>88</v>
      </c>
      <c r="E7" s="62" t="s">
        <v>86</v>
      </c>
      <c r="F7" s="71" t="s">
        <v>86</v>
      </c>
      <c r="G7" s="68" t="s">
        <v>92</v>
      </c>
      <c r="H7" s="62" t="s">
        <v>88</v>
      </c>
      <c r="S7" s="61"/>
      <c r="T7" s="61"/>
      <c r="U7" s="61"/>
      <c r="V7" s="61"/>
      <c r="W7" s="61"/>
    </row>
    <row r="8" spans="1:23">
      <c r="A8" s="62" t="s">
        <v>11</v>
      </c>
      <c r="B8" s="62" t="str">
        <f t="shared" ca="1" si="0"/>
        <v>DD-MM-YYYY</v>
      </c>
      <c r="C8" s="109" t="s">
        <v>11</v>
      </c>
      <c r="D8" s="62" t="s">
        <v>8</v>
      </c>
      <c r="E8" s="62" t="s">
        <v>11</v>
      </c>
      <c r="F8" s="72" t="s">
        <v>75</v>
      </c>
      <c r="G8" s="66" t="s">
        <v>72</v>
      </c>
      <c r="H8" s="62" t="s">
        <v>61</v>
      </c>
      <c r="S8" s="61"/>
      <c r="T8" s="61"/>
      <c r="U8" s="61"/>
      <c r="V8" s="61"/>
      <c r="W8" s="61"/>
    </row>
    <row r="9" spans="1:23">
      <c r="A9" s="62" t="s">
        <v>84</v>
      </c>
      <c r="B9" s="62" t="str">
        <f t="shared" ca="1" si="0"/>
        <v>Project:</v>
      </c>
      <c r="C9" s="109" t="s">
        <v>308</v>
      </c>
      <c r="D9" s="62" t="s">
        <v>89</v>
      </c>
      <c r="E9" s="62" t="s">
        <v>84</v>
      </c>
      <c r="F9" s="68" t="s">
        <v>95</v>
      </c>
      <c r="G9" s="68" t="s">
        <v>93</v>
      </c>
      <c r="H9" s="62" t="s">
        <v>89</v>
      </c>
      <c r="S9" s="61"/>
      <c r="T9" s="61"/>
      <c r="U9" s="61"/>
      <c r="V9" s="61"/>
      <c r="W9" s="61"/>
    </row>
    <row r="10" spans="1:23">
      <c r="A10" s="62" t="s">
        <v>9</v>
      </c>
      <c r="B10" s="62" t="str">
        <f t="shared" ca="1" si="0"/>
        <v>NAME</v>
      </c>
      <c r="C10" s="109" t="s">
        <v>309</v>
      </c>
      <c r="D10" s="62" t="s">
        <v>9</v>
      </c>
      <c r="E10" s="62" t="s">
        <v>9</v>
      </c>
      <c r="F10" s="68" t="s">
        <v>74</v>
      </c>
      <c r="G10" s="68" t="s">
        <v>73</v>
      </c>
      <c r="H10" s="62" t="s">
        <v>62</v>
      </c>
      <c r="S10" s="61"/>
      <c r="T10" s="61"/>
      <c r="U10" s="61"/>
      <c r="V10" s="61"/>
      <c r="W10" s="61"/>
    </row>
    <row r="11" spans="1:23">
      <c r="A11" s="62" t="s">
        <v>251</v>
      </c>
      <c r="B11" s="62" t="str">
        <f t="shared" ca="1" si="0"/>
        <v>PRAESENSA</v>
      </c>
      <c r="C11" s="109" t="s">
        <v>251</v>
      </c>
      <c r="D11" s="62" t="s">
        <v>251</v>
      </c>
      <c r="E11" s="62" t="s">
        <v>251</v>
      </c>
      <c r="F11" s="62" t="s">
        <v>251</v>
      </c>
      <c r="G11" s="62" t="s">
        <v>251</v>
      </c>
      <c r="H11" s="62" t="s">
        <v>251</v>
      </c>
      <c r="S11" s="61"/>
      <c r="T11" s="61"/>
      <c r="U11" s="61"/>
      <c r="V11" s="61"/>
      <c r="W11" s="61"/>
    </row>
    <row r="12" spans="1:23">
      <c r="A12" s="62" t="s">
        <v>252</v>
      </c>
      <c r="B12" s="62" t="str">
        <f t="shared" ca="1" si="0"/>
        <v>Power calculator</v>
      </c>
      <c r="C12" s="109" t="s">
        <v>310</v>
      </c>
      <c r="D12" s="62" t="s">
        <v>370</v>
      </c>
      <c r="E12" s="62" t="s">
        <v>252</v>
      </c>
      <c r="F12" s="62" t="s">
        <v>252</v>
      </c>
      <c r="G12" s="62" t="s">
        <v>252</v>
      </c>
      <c r="H12" s="62" t="s">
        <v>252</v>
      </c>
      <c r="S12" s="61"/>
      <c r="T12" s="61"/>
      <c r="U12" s="61"/>
      <c r="V12" s="61"/>
      <c r="W12" s="61"/>
    </row>
    <row r="13" spans="1:23">
      <c r="A13" s="62"/>
      <c r="B13" s="163" t="s">
        <v>785</v>
      </c>
      <c r="D13" s="62"/>
      <c r="E13" s="62"/>
      <c r="F13" s="62"/>
      <c r="G13" s="62"/>
      <c r="H13" s="62"/>
      <c r="S13" s="61"/>
      <c r="T13" s="61"/>
      <c r="U13" s="61"/>
      <c r="V13" s="61"/>
      <c r="W13" s="61"/>
    </row>
    <row r="14" spans="1:23">
      <c r="D14" s="62"/>
      <c r="S14" s="61"/>
      <c r="T14" s="61"/>
      <c r="U14" s="61"/>
      <c r="V14" s="61"/>
      <c r="W14" s="61"/>
    </row>
    <row r="15" spans="1:23">
      <c r="A15" s="70" t="s">
        <v>59</v>
      </c>
      <c r="B15" s="69" t="s">
        <v>59</v>
      </c>
      <c r="C15" s="110" t="s">
        <v>59</v>
      </c>
      <c r="D15" s="70" t="s">
        <v>154</v>
      </c>
      <c r="E15" s="70" t="s">
        <v>59</v>
      </c>
      <c r="F15" s="70" t="s">
        <v>59</v>
      </c>
      <c r="G15" s="70" t="s">
        <v>279</v>
      </c>
      <c r="H15" s="70" t="s">
        <v>114</v>
      </c>
      <c r="S15" s="61"/>
      <c r="T15" s="61"/>
      <c r="U15" s="61"/>
      <c r="V15" s="61"/>
      <c r="W15" s="61"/>
    </row>
    <row r="16" spans="1:23">
      <c r="A16" s="61" t="s">
        <v>12</v>
      </c>
      <c r="B16" s="62" t="str">
        <f ca="1">OFFSET(B16,0,$B$3)</f>
        <v>Battery Operation Requirements</v>
      </c>
      <c r="C16" s="109" t="s">
        <v>311</v>
      </c>
      <c r="D16" s="68" t="s">
        <v>155</v>
      </c>
      <c r="E16" s="61" t="s">
        <v>12</v>
      </c>
      <c r="F16" s="61" t="s">
        <v>129</v>
      </c>
      <c r="G16" s="61" t="s">
        <v>178</v>
      </c>
      <c r="H16" s="61" t="s">
        <v>115</v>
      </c>
      <c r="S16" s="61"/>
      <c r="T16" s="61"/>
      <c r="U16" s="61"/>
      <c r="V16" s="61"/>
      <c r="W16" s="61"/>
    </row>
    <row r="17" spans="1:23">
      <c r="A17" s="68" t="s">
        <v>534</v>
      </c>
      <c r="B17" s="62" t="str">
        <f t="shared" ref="B17:B110" ca="1" si="1">OFFSET(B17,0,$B$3)</f>
        <v>Time in quiescent condition</v>
      </c>
      <c r="C17" s="237" t="s">
        <v>655</v>
      </c>
      <c r="D17" s="68" t="s">
        <v>371</v>
      </c>
      <c r="E17" s="68" t="s">
        <v>534</v>
      </c>
      <c r="F17" s="68" t="s">
        <v>535</v>
      </c>
      <c r="G17" s="68" t="s">
        <v>536</v>
      </c>
      <c r="H17" s="68" t="s">
        <v>537</v>
      </c>
      <c r="S17" s="61"/>
      <c r="T17" s="61"/>
      <c r="U17" s="61"/>
      <c r="V17" s="61"/>
      <c r="W17" s="61"/>
    </row>
    <row r="18" spans="1:23">
      <c r="A18" s="68" t="s">
        <v>255</v>
      </c>
      <c r="B18" s="62" t="str">
        <f t="shared" ca="1" si="1"/>
        <v>Supervision</v>
      </c>
      <c r="C18" s="237" t="s">
        <v>656</v>
      </c>
      <c r="D18" s="68" t="s">
        <v>372</v>
      </c>
      <c r="E18" s="61" t="s">
        <v>255</v>
      </c>
      <c r="F18" s="61" t="s">
        <v>98</v>
      </c>
      <c r="G18" s="68" t="s">
        <v>179</v>
      </c>
      <c r="H18" s="61" t="s">
        <v>295</v>
      </c>
      <c r="S18" s="61"/>
      <c r="T18" s="61"/>
      <c r="U18" s="61"/>
      <c r="V18" s="61"/>
      <c r="W18" s="61"/>
    </row>
    <row r="19" spans="1:23">
      <c r="A19" s="68" t="s">
        <v>99</v>
      </c>
      <c r="B19" s="62" t="str">
        <f t="shared" ca="1" si="1"/>
        <v>Amplifier &amp; EoL</v>
      </c>
      <c r="C19" s="111" t="s">
        <v>312</v>
      </c>
      <c r="D19" s="68" t="s">
        <v>156</v>
      </c>
      <c r="E19" s="61" t="s">
        <v>99</v>
      </c>
      <c r="F19" s="61" t="s">
        <v>130</v>
      </c>
      <c r="G19" s="68" t="s">
        <v>180</v>
      </c>
      <c r="H19" s="61" t="s">
        <v>116</v>
      </c>
      <c r="S19" s="61"/>
      <c r="T19" s="61"/>
      <c r="U19" s="61"/>
      <c r="V19" s="61"/>
      <c r="W19" s="61"/>
    </row>
    <row r="20" spans="1:23">
      <c r="A20" s="68" t="s">
        <v>34</v>
      </c>
      <c r="B20" s="62" t="str">
        <f t="shared" ca="1" si="1"/>
        <v>hour</v>
      </c>
      <c r="C20" s="111" t="s">
        <v>313</v>
      </c>
      <c r="D20" s="68" t="s">
        <v>175</v>
      </c>
      <c r="E20" s="61" t="s">
        <v>34</v>
      </c>
      <c r="F20" s="61" t="s">
        <v>131</v>
      </c>
      <c r="G20" s="68" t="s">
        <v>280</v>
      </c>
      <c r="H20" s="61" t="s">
        <v>117</v>
      </c>
      <c r="S20" s="61"/>
      <c r="T20" s="61"/>
      <c r="U20" s="61"/>
      <c r="V20" s="61"/>
      <c r="W20" s="61"/>
    </row>
    <row r="21" spans="1:23">
      <c r="A21" s="68" t="s">
        <v>13</v>
      </c>
      <c r="B21" s="62" t="str">
        <f t="shared" ca="1" si="1"/>
        <v>Idle (no audio)</v>
      </c>
      <c r="C21" s="111" t="s">
        <v>314</v>
      </c>
      <c r="D21" s="68" t="s">
        <v>157</v>
      </c>
      <c r="E21" s="61" t="s">
        <v>13</v>
      </c>
      <c r="F21" s="61" t="s">
        <v>132</v>
      </c>
      <c r="G21" s="68" t="s">
        <v>13</v>
      </c>
      <c r="H21" s="61" t="s">
        <v>118</v>
      </c>
      <c r="S21" s="61"/>
      <c r="T21" s="61"/>
      <c r="U21" s="61"/>
      <c r="V21" s="61"/>
      <c r="W21" s="61"/>
    </row>
    <row r="22" spans="1:23">
      <c r="A22" s="68" t="s">
        <v>205</v>
      </c>
      <c r="B22" s="62" t="str">
        <f t="shared" ca="1" si="1"/>
        <v>Speech</v>
      </c>
      <c r="C22" s="111" t="s">
        <v>315</v>
      </c>
      <c r="D22" s="68" t="s">
        <v>206</v>
      </c>
      <c r="E22" s="61" t="s">
        <v>19</v>
      </c>
      <c r="F22" s="61" t="s">
        <v>207</v>
      </c>
      <c r="G22" s="68" t="s">
        <v>208</v>
      </c>
      <c r="H22" s="61" t="s">
        <v>209</v>
      </c>
      <c r="S22" s="61"/>
      <c r="T22" s="61"/>
      <c r="U22" s="61"/>
      <c r="V22" s="61"/>
      <c r="W22" s="61"/>
    </row>
    <row r="23" spans="1:23">
      <c r="A23" s="68" t="s">
        <v>538</v>
      </c>
      <c r="B23" s="62" t="str">
        <f t="shared" ca="1" si="1"/>
        <v>Time in evacuation condition</v>
      </c>
      <c r="C23" s="237" t="s">
        <v>539</v>
      </c>
      <c r="D23" s="119" t="s">
        <v>454</v>
      </c>
      <c r="E23" s="68" t="s">
        <v>538</v>
      </c>
      <c r="F23" s="68" t="s">
        <v>540</v>
      </c>
      <c r="G23" s="68" t="s">
        <v>541</v>
      </c>
      <c r="H23" s="68" t="s">
        <v>542</v>
      </c>
      <c r="S23" s="61"/>
      <c r="T23" s="61"/>
      <c r="U23" s="61"/>
      <c r="V23" s="61"/>
      <c r="W23" s="61"/>
    </row>
    <row r="24" spans="1:23">
      <c r="A24" s="68" t="s">
        <v>230</v>
      </c>
      <c r="B24" s="62" t="str">
        <f t="shared" ca="1" si="1"/>
        <v>min.</v>
      </c>
      <c r="C24" s="111" t="s">
        <v>316</v>
      </c>
      <c r="D24" s="68" t="s">
        <v>230</v>
      </c>
      <c r="E24" s="68" t="s">
        <v>230</v>
      </c>
      <c r="F24" s="61" t="s">
        <v>230</v>
      </c>
      <c r="G24" s="68" t="s">
        <v>230</v>
      </c>
      <c r="H24" s="61" t="s">
        <v>230</v>
      </c>
      <c r="S24" s="61"/>
      <c r="T24" s="61"/>
      <c r="U24" s="61"/>
      <c r="V24" s="61"/>
      <c r="W24" s="61"/>
    </row>
    <row r="25" spans="1:23">
      <c r="A25" s="68" t="s">
        <v>122</v>
      </c>
      <c r="B25" s="62" t="str">
        <f t="shared" ca="1" si="1"/>
        <v>Alarm tone duty cycle</v>
      </c>
      <c r="C25" s="111" t="s">
        <v>317</v>
      </c>
      <c r="D25" s="68" t="s">
        <v>373</v>
      </c>
      <c r="E25" s="68" t="s">
        <v>122</v>
      </c>
      <c r="F25" s="61" t="s">
        <v>133</v>
      </c>
      <c r="G25" s="68" t="s">
        <v>281</v>
      </c>
      <c r="H25" s="61" t="s">
        <v>126</v>
      </c>
      <c r="S25" s="61"/>
      <c r="T25" s="61"/>
      <c r="U25" s="61"/>
      <c r="V25" s="61"/>
      <c r="W25" s="61"/>
    </row>
    <row r="26" spans="1:23">
      <c r="A26" s="68" t="s">
        <v>14</v>
      </c>
      <c r="B26" s="62" t="str">
        <f t="shared" ca="1" si="1"/>
        <v>Safety factor (tolerance, temperature)</v>
      </c>
      <c r="C26" s="111" t="s">
        <v>318</v>
      </c>
      <c r="D26" s="68" t="s">
        <v>158</v>
      </c>
      <c r="E26" s="68" t="s">
        <v>14</v>
      </c>
      <c r="F26" s="61" t="s">
        <v>134</v>
      </c>
      <c r="G26" s="68" t="s">
        <v>282</v>
      </c>
      <c r="H26" s="61" t="s">
        <v>487</v>
      </c>
      <c r="S26" s="61"/>
      <c r="T26" s="61"/>
      <c r="U26" s="61"/>
      <c r="V26" s="61"/>
      <c r="W26" s="61"/>
    </row>
    <row r="27" spans="1:23">
      <c r="A27" s="68" t="s">
        <v>0</v>
      </c>
      <c r="B27" s="62" t="str">
        <f t="shared" ca="1" si="1"/>
        <v>%</v>
      </c>
      <c r="C27" s="111" t="s">
        <v>0</v>
      </c>
      <c r="D27" s="68" t="s">
        <v>0</v>
      </c>
      <c r="E27" s="68" t="s">
        <v>0</v>
      </c>
      <c r="F27" s="61" t="s">
        <v>0</v>
      </c>
      <c r="G27" s="68" t="s">
        <v>0</v>
      </c>
      <c r="H27" s="61" t="s">
        <v>0</v>
      </c>
      <c r="S27" s="61"/>
      <c r="T27" s="61"/>
      <c r="U27" s="61"/>
      <c r="V27" s="61"/>
      <c r="W27" s="61"/>
    </row>
    <row r="28" spans="1:23">
      <c r="A28" s="68" t="s">
        <v>18</v>
      </c>
      <c r="B28" s="62" t="str">
        <f t="shared" ca="1" si="1"/>
        <v>Description</v>
      </c>
      <c r="C28" s="111" t="s">
        <v>319</v>
      </c>
      <c r="D28" s="68" t="s">
        <v>159</v>
      </c>
      <c r="E28" s="68" t="s">
        <v>18</v>
      </c>
      <c r="F28" s="61" t="s">
        <v>18</v>
      </c>
      <c r="G28" s="68" t="s">
        <v>181</v>
      </c>
      <c r="H28" s="61" t="s">
        <v>119</v>
      </c>
      <c r="S28" s="61"/>
      <c r="T28" s="61"/>
      <c r="U28" s="61"/>
      <c r="V28" s="61"/>
      <c r="W28" s="61"/>
    </row>
    <row r="29" spans="1:23">
      <c r="A29" s="68" t="s">
        <v>96</v>
      </c>
      <c r="B29" s="62" t="str">
        <f t="shared" ca="1" si="1"/>
        <v>Device</v>
      </c>
      <c r="C29" s="237" t="s">
        <v>413</v>
      </c>
      <c r="D29" s="68" t="s">
        <v>409</v>
      </c>
      <c r="E29" s="68" t="s">
        <v>17</v>
      </c>
      <c r="F29" s="61" t="s">
        <v>410</v>
      </c>
      <c r="G29" s="68" t="s">
        <v>411</v>
      </c>
      <c r="H29" s="61" t="s">
        <v>412</v>
      </c>
      <c r="S29" s="61"/>
      <c r="T29" s="61"/>
      <c r="U29" s="61"/>
      <c r="V29" s="61"/>
      <c r="W29" s="61"/>
    </row>
    <row r="30" spans="1:23">
      <c r="A30" s="68" t="s">
        <v>706</v>
      </c>
      <c r="B30" s="62" t="str">
        <f ca="1">OFFSET(B30,0,$B$3)</f>
        <v>Used:</v>
      </c>
      <c r="C30" s="111" t="s">
        <v>320</v>
      </c>
      <c r="D30" s="68" t="s">
        <v>748</v>
      </c>
      <c r="E30" s="68" t="s">
        <v>710</v>
      </c>
      <c r="F30" s="61" t="s">
        <v>707</v>
      </c>
      <c r="G30" s="68" t="s">
        <v>708</v>
      </c>
      <c r="H30" s="61" t="s">
        <v>709</v>
      </c>
      <c r="S30" s="61"/>
      <c r="T30" s="61"/>
      <c r="U30" s="61"/>
      <c r="V30" s="61"/>
      <c r="W30" s="61"/>
    </row>
    <row r="31" spans="1:23" ht="24">
      <c r="A31" s="68" t="s">
        <v>4</v>
      </c>
      <c r="B31" s="62" t="str">
        <f t="shared" ca="1" si="1"/>
        <v>Quantity</v>
      </c>
      <c r="C31" s="111" t="s">
        <v>321</v>
      </c>
      <c r="D31" s="68" t="s">
        <v>160</v>
      </c>
      <c r="E31" s="68" t="s">
        <v>4</v>
      </c>
      <c r="F31" s="61" t="s">
        <v>135</v>
      </c>
      <c r="G31" s="68" t="s">
        <v>182</v>
      </c>
      <c r="H31" s="75" t="s">
        <v>499</v>
      </c>
      <c r="S31" s="61"/>
      <c r="T31" s="61"/>
      <c r="U31" s="61"/>
      <c r="V31" s="61"/>
      <c r="W31" s="61"/>
    </row>
    <row r="32" spans="1:23">
      <c r="A32" s="68" t="s">
        <v>210</v>
      </c>
      <c r="B32" s="62" t="str">
        <f t="shared" ca="1" si="1"/>
        <v>System controller</v>
      </c>
      <c r="C32" s="111" t="s">
        <v>322</v>
      </c>
      <c r="D32" s="68" t="s">
        <v>212</v>
      </c>
      <c r="E32" s="68" t="s">
        <v>210</v>
      </c>
      <c r="F32" s="68" t="s">
        <v>213</v>
      </c>
      <c r="G32" s="68" t="s">
        <v>214</v>
      </c>
      <c r="H32" s="68" t="s">
        <v>211</v>
      </c>
      <c r="S32" s="61"/>
      <c r="T32" s="61"/>
      <c r="U32" s="61"/>
      <c r="V32" s="61"/>
      <c r="W32" s="61"/>
    </row>
    <row r="33" spans="1:23">
      <c r="A33" s="68" t="s">
        <v>760</v>
      </c>
      <c r="B33" s="62" t="str">
        <f t="shared" ca="1" si="1"/>
        <v>PRA-SCx</v>
      </c>
      <c r="C33" s="111" t="s">
        <v>760</v>
      </c>
      <c r="D33" s="111" t="s">
        <v>760</v>
      </c>
      <c r="E33" s="111" t="s">
        <v>760</v>
      </c>
      <c r="F33" s="111" t="s">
        <v>760</v>
      </c>
      <c r="G33" s="111" t="s">
        <v>760</v>
      </c>
      <c r="H33" s="111" t="s">
        <v>760</v>
      </c>
      <c r="S33" s="61"/>
      <c r="T33" s="61"/>
      <c r="U33" s="61"/>
      <c r="V33" s="61"/>
      <c r="W33" s="61"/>
    </row>
    <row r="34" spans="1:23">
      <c r="A34" s="68" t="s">
        <v>42</v>
      </c>
      <c r="B34" s="62" t="str">
        <f t="shared" ca="1" si="1"/>
        <v>Multifunction Power Supply</v>
      </c>
      <c r="C34" s="111" t="s">
        <v>323</v>
      </c>
      <c r="D34" s="68" t="s">
        <v>161</v>
      </c>
      <c r="E34" s="68" t="s">
        <v>42</v>
      </c>
      <c r="F34" s="61" t="s">
        <v>136</v>
      </c>
      <c r="G34" s="68" t="s">
        <v>183</v>
      </c>
      <c r="H34" s="61" t="s">
        <v>296</v>
      </c>
      <c r="S34" s="61"/>
      <c r="T34" s="61"/>
      <c r="U34" s="61"/>
      <c r="V34" s="61"/>
      <c r="W34" s="61"/>
    </row>
    <row r="35" spans="1:23">
      <c r="A35" s="68" t="s">
        <v>21</v>
      </c>
      <c r="B35" s="62" t="str">
        <f t="shared" ca="1" si="1"/>
        <v>PRA-MPS3</v>
      </c>
      <c r="C35" s="111" t="s">
        <v>21</v>
      </c>
      <c r="D35" s="68" t="s">
        <v>21</v>
      </c>
      <c r="E35" s="68" t="s">
        <v>21</v>
      </c>
      <c r="F35" s="61" t="s">
        <v>21</v>
      </c>
      <c r="G35" s="68" t="s">
        <v>21</v>
      </c>
      <c r="H35" s="61" t="s">
        <v>21</v>
      </c>
      <c r="S35" s="61"/>
      <c r="T35" s="61"/>
      <c r="U35" s="61"/>
      <c r="V35" s="61"/>
      <c r="W35" s="61"/>
    </row>
    <row r="36" spans="1:23">
      <c r="A36" s="68" t="s">
        <v>234</v>
      </c>
      <c r="B36" s="62" t="str">
        <f t="shared" ca="1" si="1"/>
        <v>24 VDC output</v>
      </c>
      <c r="C36" s="111" t="s">
        <v>324</v>
      </c>
      <c r="D36" s="68" t="s">
        <v>235</v>
      </c>
      <c r="E36" s="68" t="s">
        <v>234</v>
      </c>
      <c r="F36" s="68" t="s">
        <v>236</v>
      </c>
      <c r="G36" s="68" t="s">
        <v>237</v>
      </c>
      <c r="H36" s="68" t="s">
        <v>238</v>
      </c>
      <c r="S36" s="61"/>
      <c r="T36" s="61"/>
      <c r="U36" s="61"/>
      <c r="V36" s="61"/>
      <c r="W36" s="61"/>
    </row>
    <row r="37" spans="1:23">
      <c r="A37" s="68" t="s">
        <v>215</v>
      </c>
      <c r="B37" s="62" t="str">
        <f t="shared" ca="1" si="1"/>
        <v>48 VDC output 1</v>
      </c>
      <c r="C37" s="111" t="s">
        <v>325</v>
      </c>
      <c r="D37" s="68" t="s">
        <v>218</v>
      </c>
      <c r="E37" s="68" t="s">
        <v>215</v>
      </c>
      <c r="F37" s="68" t="s">
        <v>221</v>
      </c>
      <c r="G37" s="68" t="s">
        <v>224</v>
      </c>
      <c r="H37" s="68" t="s">
        <v>227</v>
      </c>
      <c r="S37" s="61"/>
      <c r="T37" s="61"/>
      <c r="U37" s="61"/>
      <c r="V37" s="61"/>
      <c r="W37" s="61"/>
    </row>
    <row r="38" spans="1:23">
      <c r="A38" s="68" t="s">
        <v>216</v>
      </c>
      <c r="B38" s="62" t="str">
        <f t="shared" ca="1" si="1"/>
        <v>48 VDC output 2</v>
      </c>
      <c r="C38" s="111" t="s">
        <v>326</v>
      </c>
      <c r="D38" s="68" t="s">
        <v>219</v>
      </c>
      <c r="E38" s="68" t="s">
        <v>216</v>
      </c>
      <c r="F38" s="68" t="s">
        <v>222</v>
      </c>
      <c r="G38" s="68" t="s">
        <v>226</v>
      </c>
      <c r="H38" s="68" t="s">
        <v>228</v>
      </c>
      <c r="S38" s="61"/>
      <c r="T38" s="61"/>
      <c r="U38" s="61"/>
      <c r="V38" s="61"/>
      <c r="W38" s="61"/>
    </row>
    <row r="39" spans="1:23">
      <c r="A39" s="68" t="s">
        <v>217</v>
      </c>
      <c r="B39" s="62" t="str">
        <f t="shared" ca="1" si="1"/>
        <v>48 VDC output 3</v>
      </c>
      <c r="C39" s="111" t="s">
        <v>327</v>
      </c>
      <c r="D39" s="68" t="s">
        <v>220</v>
      </c>
      <c r="E39" s="68" t="s">
        <v>217</v>
      </c>
      <c r="F39" s="68" t="s">
        <v>223</v>
      </c>
      <c r="G39" s="68" t="s">
        <v>225</v>
      </c>
      <c r="H39" s="68" t="s">
        <v>229</v>
      </c>
      <c r="S39" s="61"/>
      <c r="T39" s="61"/>
      <c r="U39" s="61"/>
      <c r="V39" s="61"/>
      <c r="W39" s="61"/>
    </row>
    <row r="40" spans="1:23">
      <c r="A40" s="68" t="s">
        <v>549</v>
      </c>
      <c r="B40" s="62" t="str">
        <f t="shared" ca="1" si="1"/>
        <v>Active Ethernet ports on MPS [#]</v>
      </c>
      <c r="C40" s="237" t="s">
        <v>587</v>
      </c>
      <c r="D40" s="68" t="s">
        <v>563</v>
      </c>
      <c r="E40" s="68" t="s">
        <v>549</v>
      </c>
      <c r="F40" s="68" t="s">
        <v>571</v>
      </c>
      <c r="G40" s="68" t="s">
        <v>577</v>
      </c>
      <c r="H40" s="68" t="s">
        <v>581</v>
      </c>
      <c r="S40" s="61"/>
      <c r="T40" s="61"/>
      <c r="U40" s="61"/>
      <c r="V40" s="61"/>
      <c r="W40" s="61"/>
    </row>
    <row r="41" spans="1:23">
      <c r="A41" s="68" t="s">
        <v>550</v>
      </c>
      <c r="B41" s="62" t="str">
        <f t="shared" ca="1" si="1"/>
        <v>Active SFP port on MPS [#]</v>
      </c>
      <c r="C41" s="111" t="s">
        <v>588</v>
      </c>
      <c r="D41" s="68" t="s">
        <v>564</v>
      </c>
      <c r="E41" s="68" t="s">
        <v>550</v>
      </c>
      <c r="F41" s="68" t="s">
        <v>572</v>
      </c>
      <c r="G41" s="68" t="s">
        <v>578</v>
      </c>
      <c r="H41" s="68" t="s">
        <v>582</v>
      </c>
      <c r="S41" s="61"/>
      <c r="T41" s="61"/>
      <c r="U41" s="61"/>
      <c r="V41" s="61"/>
      <c r="W41" s="61"/>
    </row>
    <row r="42" spans="1:23">
      <c r="A42" s="68" t="s">
        <v>551</v>
      </c>
      <c r="B42" s="62" t="str">
        <f t="shared" ca="1" si="1"/>
        <v>Active Ethernet ports on system controller [#]</v>
      </c>
      <c r="C42" s="237" t="s">
        <v>589</v>
      </c>
      <c r="D42" s="68" t="s">
        <v>565</v>
      </c>
      <c r="E42" s="68" t="s">
        <v>551</v>
      </c>
      <c r="F42" s="68" t="s">
        <v>573</v>
      </c>
      <c r="G42" s="68" t="s">
        <v>579</v>
      </c>
      <c r="H42" s="68" t="s">
        <v>583</v>
      </c>
      <c r="S42" s="61"/>
      <c r="T42" s="61"/>
      <c r="U42" s="61"/>
      <c r="V42" s="61"/>
      <c r="W42" s="61"/>
    </row>
    <row r="43" spans="1:23">
      <c r="A43" s="82" t="s">
        <v>552</v>
      </c>
      <c r="B43" s="62" t="str">
        <f t="shared" ca="1" si="1"/>
        <v>Active Ethernet ports on amplifier [#]</v>
      </c>
      <c r="C43" s="238" t="s">
        <v>590</v>
      </c>
      <c r="D43" s="82" t="s">
        <v>566</v>
      </c>
      <c r="E43" s="82" t="s">
        <v>552</v>
      </c>
      <c r="F43" s="82" t="s">
        <v>573</v>
      </c>
      <c r="G43" s="82" t="s">
        <v>579</v>
      </c>
      <c r="H43" s="82" t="s">
        <v>584</v>
      </c>
      <c r="S43" s="61"/>
      <c r="T43" s="61"/>
      <c r="U43" s="61"/>
      <c r="V43" s="61"/>
      <c r="W43" s="61"/>
    </row>
    <row r="44" spans="1:23">
      <c r="A44" s="82" t="s">
        <v>553</v>
      </c>
      <c r="B44" s="62" t="str">
        <f t="shared" ca="1" si="1"/>
        <v>Active Ethernet ports on switch [#]</v>
      </c>
      <c r="C44" s="238" t="s">
        <v>591</v>
      </c>
      <c r="D44" s="82" t="s">
        <v>567</v>
      </c>
      <c r="E44" s="82" t="s">
        <v>553</v>
      </c>
      <c r="F44" s="82" t="s">
        <v>573</v>
      </c>
      <c r="G44" s="82" t="s">
        <v>579</v>
      </c>
      <c r="H44" s="82" t="s">
        <v>585</v>
      </c>
      <c r="S44" s="61"/>
      <c r="T44" s="61"/>
      <c r="U44" s="61"/>
      <c r="V44" s="61"/>
      <c r="W44" s="61"/>
    </row>
    <row r="45" spans="1:23">
      <c r="A45" s="82" t="s">
        <v>554</v>
      </c>
      <c r="B45" s="62" t="str">
        <f t="shared" ca="1" si="1"/>
        <v>Active SFP ports on switch [#]</v>
      </c>
      <c r="C45" s="239" t="s">
        <v>592</v>
      </c>
      <c r="D45" s="82" t="s">
        <v>568</v>
      </c>
      <c r="E45" s="82" t="s">
        <v>554</v>
      </c>
      <c r="F45" s="82" t="s">
        <v>574</v>
      </c>
      <c r="G45" s="82" t="s">
        <v>580</v>
      </c>
      <c r="H45" s="82" t="s">
        <v>586</v>
      </c>
      <c r="S45" s="61"/>
      <c r="T45" s="61"/>
      <c r="U45" s="61"/>
      <c r="V45" s="61"/>
      <c r="W45" s="61"/>
    </row>
    <row r="46" spans="1:23">
      <c r="A46" s="82" t="s">
        <v>256</v>
      </c>
      <c r="B46" s="62" t="str">
        <f t="shared" ca="1" si="1"/>
        <v>Total PoE load 3rd party devices [watt]</v>
      </c>
      <c r="C46" s="239" t="s">
        <v>328</v>
      </c>
      <c r="D46" s="82" t="s">
        <v>176</v>
      </c>
      <c r="E46" s="82" t="s">
        <v>256</v>
      </c>
      <c r="F46" s="62" t="s">
        <v>203</v>
      </c>
      <c r="G46" s="82" t="s">
        <v>184</v>
      </c>
      <c r="H46" s="62" t="s">
        <v>241</v>
      </c>
      <c r="S46" s="61"/>
      <c r="T46" s="61"/>
      <c r="U46" s="61"/>
      <c r="V46" s="61"/>
      <c r="W46" s="61"/>
    </row>
    <row r="47" spans="1:23">
      <c r="A47" s="68" t="s">
        <v>532</v>
      </c>
      <c r="B47" s="62" t="str">
        <f t="shared" ca="1" si="1"/>
        <v>Total loudspeaker load [W]</v>
      </c>
      <c r="C47" s="111" t="s">
        <v>329</v>
      </c>
      <c r="D47" s="68" t="s">
        <v>231</v>
      </c>
      <c r="E47" s="68" t="s">
        <v>532</v>
      </c>
      <c r="F47" s="68" t="s">
        <v>232</v>
      </c>
      <c r="G47" s="68" t="s">
        <v>233</v>
      </c>
      <c r="H47" s="68" t="s">
        <v>297</v>
      </c>
      <c r="S47" s="61"/>
      <c r="T47" s="61"/>
      <c r="U47" s="61"/>
      <c r="V47" s="61"/>
      <c r="W47" s="61"/>
    </row>
    <row r="48" spans="1:23">
      <c r="A48" s="68" t="s">
        <v>533</v>
      </c>
      <c r="B48" s="62" t="str">
        <f t="shared" ca="1" si="1"/>
        <v>Maximum current @24V [mA]</v>
      </c>
      <c r="C48" s="111" t="s">
        <v>599</v>
      </c>
      <c r="D48" s="68" t="s">
        <v>595</v>
      </c>
      <c r="E48" s="68" t="s">
        <v>533</v>
      </c>
      <c r="F48" s="68" t="s">
        <v>596</v>
      </c>
      <c r="G48" s="68" t="s">
        <v>597</v>
      </c>
      <c r="H48" s="68" t="s">
        <v>598</v>
      </c>
      <c r="S48" s="61"/>
      <c r="T48" s="61"/>
      <c r="U48" s="61"/>
      <c r="V48" s="61"/>
      <c r="W48" s="61"/>
    </row>
    <row r="49" spans="1:23">
      <c r="A49" s="68" t="s">
        <v>555</v>
      </c>
      <c r="B49" s="62" t="str">
        <f t="shared" ca="1" si="1"/>
        <v>Current in quiescent mode @48V [mA]</v>
      </c>
      <c r="C49" s="111" t="s">
        <v>604</v>
      </c>
      <c r="D49" s="68" t="s">
        <v>600</v>
      </c>
      <c r="E49" s="68" t="s">
        <v>555</v>
      </c>
      <c r="F49" s="68" t="s">
        <v>601</v>
      </c>
      <c r="G49" s="68" t="s">
        <v>602</v>
      </c>
      <c r="H49" s="68" t="s">
        <v>603</v>
      </c>
      <c r="S49" s="61"/>
      <c r="T49" s="61"/>
      <c r="U49" s="61"/>
      <c r="V49" s="61"/>
      <c r="W49" s="61"/>
    </row>
    <row r="50" spans="1:23">
      <c r="A50" s="61" t="s">
        <v>556</v>
      </c>
      <c r="B50" s="62" t="str">
        <f t="shared" ca="1" si="1"/>
        <v>Current during speech @48V [mA]</v>
      </c>
      <c r="C50" s="111" t="s">
        <v>609</v>
      </c>
      <c r="D50" s="61" t="s">
        <v>605</v>
      </c>
      <c r="E50" s="61" t="s">
        <v>556</v>
      </c>
      <c r="F50" s="68" t="s">
        <v>606</v>
      </c>
      <c r="G50" s="68" t="s">
        <v>607</v>
      </c>
      <c r="H50" s="61" t="s">
        <v>608</v>
      </c>
      <c r="S50" s="61"/>
      <c r="T50" s="61"/>
      <c r="U50" s="61"/>
      <c r="V50" s="61"/>
      <c r="W50" s="61"/>
    </row>
    <row r="51" spans="1:23">
      <c r="A51" s="61" t="s">
        <v>557</v>
      </c>
      <c r="B51" s="62" t="str">
        <f t="shared" ca="1" si="1"/>
        <v>Current during alarm @48V [mA]</v>
      </c>
      <c r="C51" s="111" t="s">
        <v>614</v>
      </c>
      <c r="D51" s="61" t="s">
        <v>610</v>
      </c>
      <c r="E51" s="61" t="s">
        <v>557</v>
      </c>
      <c r="F51" s="61" t="s">
        <v>611</v>
      </c>
      <c r="G51" s="61" t="s">
        <v>612</v>
      </c>
      <c r="H51" s="61" t="s">
        <v>613</v>
      </c>
      <c r="S51" s="61"/>
      <c r="T51" s="61"/>
      <c r="U51" s="61"/>
      <c r="V51" s="61"/>
      <c r="W51" s="61"/>
    </row>
    <row r="52" spans="1:23">
      <c r="A52" s="61" t="s">
        <v>514</v>
      </c>
      <c r="B52" s="62" t="str">
        <f t="shared" ca="1" si="1"/>
        <v>Call station</v>
      </c>
      <c r="C52" s="111" t="s">
        <v>330</v>
      </c>
      <c r="D52" s="61" t="s">
        <v>515</v>
      </c>
      <c r="E52" s="61" t="s">
        <v>514</v>
      </c>
      <c r="F52" s="61" t="s">
        <v>516</v>
      </c>
      <c r="G52" s="61" t="s">
        <v>517</v>
      </c>
      <c r="H52" s="61" t="s">
        <v>629</v>
      </c>
      <c r="S52" s="61"/>
      <c r="T52" s="61"/>
      <c r="U52" s="61"/>
      <c r="V52" s="61"/>
      <c r="W52" s="61"/>
    </row>
    <row r="53" spans="1:23">
      <c r="A53" s="61" t="s">
        <v>518</v>
      </c>
      <c r="B53" s="62" t="str">
        <f t="shared" ca="1" si="1"/>
        <v>PRA-CSLx</v>
      </c>
      <c r="C53" s="111" t="s">
        <v>518</v>
      </c>
      <c r="D53" s="61" t="s">
        <v>518</v>
      </c>
      <c r="E53" s="61" t="s">
        <v>518</v>
      </c>
      <c r="F53" s="61" t="s">
        <v>518</v>
      </c>
      <c r="G53" s="61" t="s">
        <v>518</v>
      </c>
      <c r="H53" s="61" t="s">
        <v>518</v>
      </c>
      <c r="S53" s="61"/>
      <c r="T53" s="61"/>
      <c r="U53" s="61"/>
      <c r="V53" s="61"/>
      <c r="W53" s="61"/>
    </row>
    <row r="54" spans="1:23">
      <c r="A54" s="61" t="s">
        <v>38</v>
      </c>
      <c r="B54" s="62" t="str">
        <f t="shared" ca="1" si="1"/>
        <v xml:space="preserve">Desktop call station </v>
      </c>
      <c r="C54" s="111" t="s">
        <v>331</v>
      </c>
      <c r="D54" s="61" t="s">
        <v>162</v>
      </c>
      <c r="E54" s="61" t="s">
        <v>38</v>
      </c>
      <c r="F54" s="61" t="s">
        <v>137</v>
      </c>
      <c r="G54" s="61" t="s">
        <v>185</v>
      </c>
      <c r="H54" s="61" t="s">
        <v>630</v>
      </c>
      <c r="S54" s="61"/>
      <c r="T54" s="61"/>
      <c r="U54" s="61"/>
      <c r="V54" s="61"/>
      <c r="W54" s="61"/>
    </row>
    <row r="55" spans="1:23">
      <c r="A55" s="61" t="s">
        <v>558</v>
      </c>
      <c r="B55" s="62" t="str">
        <f t="shared" ca="1" si="1"/>
        <v>PRA-CSLD [#]</v>
      </c>
      <c r="C55" s="111" t="s">
        <v>558</v>
      </c>
      <c r="D55" s="61" t="s">
        <v>558</v>
      </c>
      <c r="E55" s="61" t="s">
        <v>558</v>
      </c>
      <c r="F55" s="61" t="s">
        <v>558</v>
      </c>
      <c r="G55" s="61" t="s">
        <v>558</v>
      </c>
      <c r="H55" s="61" t="s">
        <v>558</v>
      </c>
      <c r="S55" s="61"/>
      <c r="T55" s="61"/>
      <c r="U55" s="61"/>
      <c r="V55" s="61"/>
      <c r="W55" s="61"/>
    </row>
    <row r="56" spans="1:23">
      <c r="A56" s="61" t="s">
        <v>39</v>
      </c>
      <c r="B56" s="62" t="str">
        <f t="shared" ca="1" si="1"/>
        <v>Wallmount callstation</v>
      </c>
      <c r="C56" s="111" t="s">
        <v>332</v>
      </c>
      <c r="D56" s="61" t="s">
        <v>163</v>
      </c>
      <c r="E56" s="61" t="s">
        <v>39</v>
      </c>
      <c r="F56" s="61" t="s">
        <v>138</v>
      </c>
      <c r="G56" s="61" t="s">
        <v>186</v>
      </c>
      <c r="H56" s="61" t="s">
        <v>631</v>
      </c>
      <c r="S56" s="61"/>
      <c r="T56" s="61"/>
      <c r="U56" s="61"/>
      <c r="V56" s="61"/>
      <c r="W56" s="61"/>
    </row>
    <row r="57" spans="1:23">
      <c r="A57" s="61" t="s">
        <v>559</v>
      </c>
      <c r="B57" s="62" t="str">
        <f t="shared" ca="1" si="1"/>
        <v>PRA-CSLW [#]</v>
      </c>
      <c r="C57" s="111" t="s">
        <v>559</v>
      </c>
      <c r="D57" s="61" t="s">
        <v>559</v>
      </c>
      <c r="E57" s="61" t="s">
        <v>559</v>
      </c>
      <c r="F57" s="61" t="s">
        <v>41</v>
      </c>
      <c r="G57" s="61" t="s">
        <v>559</v>
      </c>
      <c r="H57" s="61" t="s">
        <v>559</v>
      </c>
      <c r="S57" s="61"/>
      <c r="T57" s="61"/>
      <c r="U57" s="61"/>
      <c r="V57" s="61"/>
      <c r="W57" s="61"/>
    </row>
    <row r="58" spans="1:23">
      <c r="A58" s="61" t="s">
        <v>24</v>
      </c>
      <c r="B58" s="62" t="str">
        <f t="shared" ca="1" si="1"/>
        <v>Call station extension</v>
      </c>
      <c r="C58" s="111" t="s">
        <v>333</v>
      </c>
      <c r="D58" s="61" t="s">
        <v>164</v>
      </c>
      <c r="E58" s="61" t="s">
        <v>24</v>
      </c>
      <c r="F58" s="61" t="s">
        <v>575</v>
      </c>
      <c r="G58" s="61" t="s">
        <v>187</v>
      </c>
      <c r="H58" s="61" t="s">
        <v>632</v>
      </c>
      <c r="S58" s="61"/>
      <c r="T58" s="61"/>
      <c r="U58" s="61"/>
      <c r="V58" s="61"/>
      <c r="W58" s="61"/>
    </row>
    <row r="59" spans="1:23">
      <c r="A59" s="61" t="s">
        <v>560</v>
      </c>
      <c r="B59" s="62" t="str">
        <f t="shared" ca="1" si="1"/>
        <v>PRA-CSE [#]</v>
      </c>
      <c r="C59" s="111" t="s">
        <v>560</v>
      </c>
      <c r="D59" s="68" t="s">
        <v>560</v>
      </c>
      <c r="E59" s="61" t="s">
        <v>560</v>
      </c>
      <c r="F59" s="61" t="s">
        <v>23</v>
      </c>
      <c r="G59" s="61" t="s">
        <v>560</v>
      </c>
      <c r="H59" s="61" t="s">
        <v>560</v>
      </c>
      <c r="S59" s="61"/>
      <c r="T59" s="61"/>
      <c r="U59" s="61"/>
      <c r="V59" s="61"/>
      <c r="W59" s="61"/>
    </row>
    <row r="60" spans="1:23">
      <c r="A60" s="68" t="s">
        <v>561</v>
      </c>
      <c r="B60" s="62" t="str">
        <f t="shared" ca="1" si="1"/>
        <v>Active PoE ports (total of all call stations) [#]</v>
      </c>
      <c r="C60" s="111" t="s">
        <v>593</v>
      </c>
      <c r="D60" s="68" t="s">
        <v>569</v>
      </c>
      <c r="E60" s="68" t="s">
        <v>561</v>
      </c>
      <c r="F60" s="68" t="s">
        <v>576</v>
      </c>
      <c r="G60" s="68" t="s">
        <v>649</v>
      </c>
      <c r="H60" s="68" t="s">
        <v>633</v>
      </c>
      <c r="S60" s="61"/>
      <c r="T60" s="61"/>
      <c r="U60" s="61"/>
      <c r="V60" s="61"/>
      <c r="W60" s="61"/>
    </row>
    <row r="61" spans="1:23">
      <c r="A61" s="68" t="s">
        <v>562</v>
      </c>
      <c r="B61" s="62" t="str">
        <f t="shared" ca="1" si="1"/>
        <v>Call stations with class Emergency [#]</v>
      </c>
      <c r="C61" s="111" t="s">
        <v>594</v>
      </c>
      <c r="D61" s="68" t="s">
        <v>570</v>
      </c>
      <c r="E61" s="68" t="s">
        <v>562</v>
      </c>
      <c r="F61" s="61" t="s">
        <v>616</v>
      </c>
      <c r="G61" s="61" t="s">
        <v>615</v>
      </c>
      <c r="H61" s="61" t="s">
        <v>634</v>
      </c>
      <c r="S61" s="61"/>
      <c r="T61" s="61"/>
      <c r="U61" s="61"/>
      <c r="V61" s="61"/>
      <c r="W61" s="61"/>
    </row>
    <row r="62" spans="1:23">
      <c r="A62" s="68" t="s">
        <v>723</v>
      </c>
      <c r="B62" s="62" t="str">
        <f t="shared" ca="1" si="1"/>
        <v>Ambient noise sensor</v>
      </c>
      <c r="C62" s="68" t="s">
        <v>733</v>
      </c>
      <c r="D62" s="68" t="s">
        <v>735</v>
      </c>
      <c r="E62" s="68" t="s">
        <v>723</v>
      </c>
      <c r="F62" s="68" t="s">
        <v>728</v>
      </c>
      <c r="G62" s="68" t="s">
        <v>731</v>
      </c>
      <c r="H62" s="68" t="s">
        <v>730</v>
      </c>
      <c r="S62" s="61"/>
      <c r="T62" s="61"/>
      <c r="U62" s="61"/>
      <c r="V62" s="61"/>
      <c r="W62" s="61"/>
    </row>
    <row r="63" spans="1:23">
      <c r="A63" s="68" t="s">
        <v>721</v>
      </c>
      <c r="B63" s="62" t="str">
        <f t="shared" ca="1" si="1"/>
        <v>PRA-ANS</v>
      </c>
      <c r="C63" s="68" t="s">
        <v>721</v>
      </c>
      <c r="D63" s="68" t="s">
        <v>721</v>
      </c>
      <c r="E63" s="68" t="s">
        <v>721</v>
      </c>
      <c r="F63" s="68" t="s">
        <v>721</v>
      </c>
      <c r="G63" s="68" t="s">
        <v>721</v>
      </c>
      <c r="H63" s="68" t="s">
        <v>721</v>
      </c>
      <c r="S63" s="61"/>
      <c r="T63" s="61"/>
      <c r="U63" s="61"/>
      <c r="V63" s="61"/>
      <c r="W63" s="61"/>
    </row>
    <row r="64" spans="1:23">
      <c r="A64" s="68" t="s">
        <v>724</v>
      </c>
      <c r="B64" s="62" t="str">
        <f t="shared" ca="1" si="1"/>
        <v>Active PRA-ANS PoE ports on MPS and switch [#]</v>
      </c>
      <c r="C64" s="68" t="s">
        <v>734</v>
      </c>
      <c r="D64" s="68" t="s">
        <v>736</v>
      </c>
      <c r="E64" s="68" t="s">
        <v>724</v>
      </c>
      <c r="F64" s="68" t="s">
        <v>729</v>
      </c>
      <c r="G64" s="68" t="s">
        <v>732</v>
      </c>
      <c r="H64" s="68" t="s">
        <v>727</v>
      </c>
      <c r="S64" s="61"/>
      <c r="T64" s="61"/>
      <c r="U64" s="61"/>
      <c r="V64" s="61"/>
      <c r="W64" s="61"/>
    </row>
    <row r="65" spans="1:23">
      <c r="A65" s="68" t="s">
        <v>753</v>
      </c>
      <c r="B65" s="62" t="str">
        <f t="shared" ca="1" si="1"/>
        <v>Control interface module</v>
      </c>
      <c r="C65" s="68" t="s">
        <v>770</v>
      </c>
      <c r="D65" s="68" t="s">
        <v>772</v>
      </c>
      <c r="E65" s="68" t="s">
        <v>753</v>
      </c>
      <c r="F65" s="68" t="s">
        <v>774</v>
      </c>
      <c r="G65" s="68" t="s">
        <v>776</v>
      </c>
      <c r="H65" s="68" t="s">
        <v>778</v>
      </c>
      <c r="S65" s="61"/>
      <c r="T65" s="61"/>
      <c r="U65" s="61"/>
      <c r="V65" s="61"/>
      <c r="W65" s="61"/>
    </row>
    <row r="66" spans="1:23">
      <c r="A66" s="68" t="s">
        <v>752</v>
      </c>
      <c r="B66" s="62" t="str">
        <f t="shared" ca="1" si="1"/>
        <v>PRA-IM16C8</v>
      </c>
      <c r="C66" s="68" t="s">
        <v>752</v>
      </c>
      <c r="D66" s="68" t="s">
        <v>752</v>
      </c>
      <c r="E66" s="68" t="s">
        <v>752</v>
      </c>
      <c r="F66" s="68" t="s">
        <v>752</v>
      </c>
      <c r="G66" s="68" t="s">
        <v>752</v>
      </c>
      <c r="H66" s="68" t="s">
        <v>752</v>
      </c>
      <c r="S66" s="61"/>
      <c r="T66" s="61"/>
      <c r="U66" s="61"/>
      <c r="V66" s="61"/>
      <c r="W66" s="61"/>
    </row>
    <row r="67" spans="1:23">
      <c r="A67" s="68" t="s">
        <v>754</v>
      </c>
      <c r="B67" s="62" t="str">
        <f t="shared" ca="1" si="1"/>
        <v>Active PRA-IM16C8 PoE ports on MPS and switch [#]</v>
      </c>
      <c r="C67" s="68" t="s">
        <v>755</v>
      </c>
      <c r="D67" s="68" t="s">
        <v>756</v>
      </c>
      <c r="E67" s="68" t="s">
        <v>754</v>
      </c>
      <c r="F67" s="68" t="s">
        <v>757</v>
      </c>
      <c r="G67" s="68" t="s">
        <v>758</v>
      </c>
      <c r="H67" s="68" t="s">
        <v>759</v>
      </c>
      <c r="S67" s="61"/>
      <c r="T67" s="61"/>
      <c r="U67" s="61"/>
      <c r="V67" s="61"/>
      <c r="W67" s="61"/>
    </row>
    <row r="68" spans="1:23">
      <c r="A68" s="68" t="s">
        <v>769</v>
      </c>
      <c r="B68" s="62" t="str">
        <f t="shared" ca="1" si="1"/>
        <v>Wall control panel</v>
      </c>
      <c r="C68" s="68" t="s">
        <v>771</v>
      </c>
      <c r="D68" s="68" t="s">
        <v>773</v>
      </c>
      <c r="E68" s="68" t="s">
        <v>769</v>
      </c>
      <c r="F68" s="68" t="s">
        <v>775</v>
      </c>
      <c r="G68" s="68" t="s">
        <v>777</v>
      </c>
      <c r="H68" s="68" t="s">
        <v>779</v>
      </c>
      <c r="S68" s="61"/>
      <c r="T68" s="61"/>
      <c r="U68" s="61"/>
      <c r="V68" s="61"/>
      <c r="W68" s="61"/>
    </row>
    <row r="69" spans="1:23">
      <c r="A69" s="68" t="s">
        <v>761</v>
      </c>
      <c r="B69" s="62" t="str">
        <f t="shared" ca="1" si="1"/>
        <v>PRA-WCP-xx</v>
      </c>
      <c r="C69" s="68" t="s">
        <v>761</v>
      </c>
      <c r="D69" s="68" t="s">
        <v>761</v>
      </c>
      <c r="E69" s="68" t="s">
        <v>761</v>
      </c>
      <c r="F69" s="68" t="s">
        <v>761</v>
      </c>
      <c r="G69" s="68" t="s">
        <v>761</v>
      </c>
      <c r="H69" s="68" t="s">
        <v>761</v>
      </c>
      <c r="S69" s="61"/>
      <c r="T69" s="61"/>
      <c r="U69" s="61"/>
      <c r="V69" s="61"/>
      <c r="W69" s="61"/>
    </row>
    <row r="70" spans="1:23">
      <c r="A70" s="68" t="s">
        <v>762</v>
      </c>
      <c r="B70" s="62" t="str">
        <f t="shared" ca="1" si="1"/>
        <v>Active PRA-WCP-xx PoE ports on MPS and switch [#]</v>
      </c>
      <c r="C70" s="68" t="s">
        <v>763</v>
      </c>
      <c r="D70" s="68" t="s">
        <v>764</v>
      </c>
      <c r="E70" s="68" t="s">
        <v>762</v>
      </c>
      <c r="F70" s="68" t="s">
        <v>765</v>
      </c>
      <c r="G70" s="68" t="s">
        <v>766</v>
      </c>
      <c r="H70" s="68" t="s">
        <v>767</v>
      </c>
      <c r="S70" s="61"/>
      <c r="T70" s="61"/>
      <c r="U70" s="61"/>
      <c r="V70" s="61"/>
      <c r="W70" s="61"/>
    </row>
    <row r="71" spans="1:23">
      <c r="F71" s="61"/>
      <c r="G71" s="61"/>
      <c r="H71" s="61"/>
      <c r="S71" s="61"/>
      <c r="T71" s="61"/>
      <c r="U71" s="61"/>
      <c r="V71" s="61"/>
      <c r="W71" s="61"/>
    </row>
    <row r="72" spans="1:23">
      <c r="A72" s="70" t="s">
        <v>65</v>
      </c>
      <c r="B72" s="69" t="str">
        <f t="shared" ca="1" si="1"/>
        <v>Notification text</v>
      </c>
      <c r="C72" s="110" t="s">
        <v>65</v>
      </c>
      <c r="D72" s="70" t="s">
        <v>165</v>
      </c>
      <c r="E72" s="70" t="s">
        <v>65</v>
      </c>
      <c r="F72" s="70" t="s">
        <v>65</v>
      </c>
      <c r="G72" s="70" t="s">
        <v>283</v>
      </c>
      <c r="H72" s="70" t="s">
        <v>65</v>
      </c>
      <c r="S72" s="61"/>
      <c r="T72" s="61"/>
      <c r="U72" s="61"/>
      <c r="V72" s="61"/>
      <c r="W72" s="61"/>
    </row>
    <row r="73" spans="1:23" s="82" customFormat="1">
      <c r="A73" s="68" t="s">
        <v>112</v>
      </c>
      <c r="B73" s="82" t="str">
        <f ca="1">OFFSET(B73,0,$B$3)</f>
        <v>Add at least one call station</v>
      </c>
      <c r="C73" s="111" t="s">
        <v>334</v>
      </c>
      <c r="D73" s="68" t="s">
        <v>166</v>
      </c>
      <c r="E73" s="68" t="s">
        <v>112</v>
      </c>
      <c r="F73" s="68" t="s">
        <v>139</v>
      </c>
      <c r="G73" s="68" t="s">
        <v>188</v>
      </c>
      <c r="H73" s="68" t="s">
        <v>635</v>
      </c>
      <c r="J73" s="104"/>
      <c r="K73" s="68"/>
      <c r="L73" s="68"/>
      <c r="M73" s="68"/>
      <c r="N73" s="68"/>
      <c r="O73" s="68"/>
      <c r="P73" s="68"/>
      <c r="Q73" s="68"/>
      <c r="R73" s="68"/>
      <c r="S73" s="68"/>
      <c r="T73" s="68"/>
      <c r="U73" s="68"/>
      <c r="V73" s="68"/>
      <c r="W73" s="68"/>
    </row>
    <row r="74" spans="1:23">
      <c r="A74" s="82" t="s">
        <v>71</v>
      </c>
      <c r="B74" s="62" t="str">
        <f t="shared" ca="1" si="1"/>
        <v>Note: each MPS has 2 PoE ports!</v>
      </c>
      <c r="C74" s="239" t="s">
        <v>335</v>
      </c>
      <c r="D74" s="82" t="s">
        <v>374</v>
      </c>
      <c r="E74" s="62" t="s">
        <v>71</v>
      </c>
      <c r="F74" s="82" t="s">
        <v>140</v>
      </c>
      <c r="G74" s="62" t="s">
        <v>189</v>
      </c>
      <c r="H74" s="62" t="s">
        <v>120</v>
      </c>
      <c r="S74" s="61"/>
      <c r="T74" s="61"/>
      <c r="U74" s="61"/>
      <c r="V74" s="61"/>
      <c r="W74" s="61"/>
    </row>
    <row r="75" spans="1:23">
      <c r="A75" s="82" t="s">
        <v>266</v>
      </c>
      <c r="B75" s="62" t="str">
        <f t="shared" ca="1" si="1"/>
        <v>Additional PoE ports are required (add e.g. a switch).</v>
      </c>
      <c r="C75" s="239" t="s">
        <v>336</v>
      </c>
      <c r="D75" s="82" t="s">
        <v>749</v>
      </c>
      <c r="E75" s="82" t="s">
        <v>266</v>
      </c>
      <c r="F75" s="82" t="s">
        <v>242</v>
      </c>
      <c r="G75" s="82" t="s">
        <v>284</v>
      </c>
      <c r="H75" s="82" t="s">
        <v>298</v>
      </c>
      <c r="S75" s="61"/>
      <c r="T75" s="61"/>
      <c r="U75" s="61"/>
      <c r="V75" s="61"/>
      <c r="W75" s="61"/>
    </row>
    <row r="76" spans="1:23">
      <c r="A76" s="82" t="s">
        <v>76</v>
      </c>
      <c r="B76" s="62" t="str">
        <f t="shared" ca="1" si="1"/>
        <v>Maximum amount of extensions per call station is 4.</v>
      </c>
      <c r="C76" s="239" t="s">
        <v>337</v>
      </c>
      <c r="D76" s="82" t="s">
        <v>750</v>
      </c>
      <c r="E76" s="62" t="s">
        <v>76</v>
      </c>
      <c r="F76" s="82" t="s">
        <v>141</v>
      </c>
      <c r="G76" s="82" t="s">
        <v>190</v>
      </c>
      <c r="H76" s="62" t="s">
        <v>636</v>
      </c>
      <c r="S76" s="61"/>
      <c r="T76" s="61"/>
      <c r="U76" s="61"/>
      <c r="V76" s="61"/>
      <c r="W76" s="61"/>
    </row>
    <row r="77" spans="1:23">
      <c r="A77" s="82" t="s">
        <v>113</v>
      </c>
      <c r="B77" s="62" t="str">
        <f t="shared" ca="1" si="1"/>
        <v>Minimum amount of PoE ports per call station is 1.</v>
      </c>
      <c r="C77" s="239" t="s">
        <v>338</v>
      </c>
      <c r="D77" s="82" t="s">
        <v>375</v>
      </c>
      <c r="E77" s="62" t="s">
        <v>113</v>
      </c>
      <c r="F77" s="82" t="s">
        <v>142</v>
      </c>
      <c r="G77" s="82" t="s">
        <v>191</v>
      </c>
      <c r="H77" s="62" t="s">
        <v>637</v>
      </c>
      <c r="S77" s="61"/>
      <c r="T77" s="61"/>
      <c r="U77" s="61"/>
      <c r="V77" s="61"/>
      <c r="W77" s="61"/>
    </row>
    <row r="78" spans="1:23">
      <c r="A78" s="82" t="s">
        <v>77</v>
      </c>
      <c r="B78" s="62" t="str">
        <f t="shared" ca="1" si="1"/>
        <v>Maximum amount of PoE ports per call station is 2.</v>
      </c>
      <c r="C78" s="239" t="s">
        <v>339</v>
      </c>
      <c r="D78" s="249" t="s">
        <v>376</v>
      </c>
      <c r="E78" s="62" t="s">
        <v>77</v>
      </c>
      <c r="F78" s="82" t="s">
        <v>143</v>
      </c>
      <c r="G78" s="82" t="s">
        <v>192</v>
      </c>
      <c r="H78" s="62" t="s">
        <v>638</v>
      </c>
      <c r="S78" s="61"/>
      <c r="T78" s="61"/>
      <c r="U78" s="61"/>
      <c r="V78" s="61"/>
      <c r="W78" s="61"/>
    </row>
    <row r="79" spans="1:23">
      <c r="A79" s="82" t="s">
        <v>259</v>
      </c>
      <c r="B79" s="62" t="str">
        <f t="shared" ca="1" si="1"/>
        <v>Emergency class exceeds amount of call stations.</v>
      </c>
      <c r="C79" s="238" t="s">
        <v>657</v>
      </c>
      <c r="D79" s="82" t="s">
        <v>751</v>
      </c>
      <c r="E79" s="82" t="s">
        <v>259</v>
      </c>
      <c r="F79" s="82" t="s">
        <v>144</v>
      </c>
      <c r="G79" s="82" t="s">
        <v>193</v>
      </c>
      <c r="H79" s="82" t="s">
        <v>639</v>
      </c>
      <c r="S79" s="61"/>
      <c r="T79" s="61"/>
      <c r="U79" s="61"/>
      <c r="V79" s="61"/>
      <c r="W79" s="61"/>
    </row>
    <row r="80" spans="1:23">
      <c r="A80" s="82" t="s">
        <v>70</v>
      </c>
      <c r="B80" s="62" t="str">
        <f t="shared" ca="1" si="1"/>
        <v>Supported battery capacity is between 100Ah and 230Ah!</v>
      </c>
      <c r="C80" s="239" t="s">
        <v>340</v>
      </c>
      <c r="D80" s="82" t="s">
        <v>167</v>
      </c>
      <c r="E80" s="62" t="s">
        <v>70</v>
      </c>
      <c r="F80" s="62" t="s">
        <v>145</v>
      </c>
      <c r="G80" s="62" t="s">
        <v>194</v>
      </c>
      <c r="H80" s="62" t="s">
        <v>121</v>
      </c>
      <c r="S80" s="61"/>
      <c r="T80" s="61"/>
      <c r="U80" s="61"/>
      <c r="V80" s="61"/>
      <c r="W80" s="61"/>
    </row>
    <row r="81" spans="1:23">
      <c r="A81" s="82" t="s">
        <v>100</v>
      </c>
      <c r="B81" s="62" t="str">
        <f t="shared" ca="1" si="1"/>
        <v xml:space="preserve">The maximum battery current of 90A is exceeded!   </v>
      </c>
      <c r="C81" s="239" t="s">
        <v>341</v>
      </c>
      <c r="D81" s="82" t="s">
        <v>168</v>
      </c>
      <c r="E81" s="62" t="s">
        <v>100</v>
      </c>
      <c r="F81" s="62" t="s">
        <v>146</v>
      </c>
      <c r="G81" s="62" t="s">
        <v>195</v>
      </c>
      <c r="H81" s="62" t="s">
        <v>123</v>
      </c>
      <c r="S81" s="61"/>
      <c r="T81" s="61"/>
      <c r="U81" s="61"/>
      <c r="V81" s="61"/>
      <c r="W81" s="61"/>
    </row>
    <row r="82" spans="1:23" ht="56.25" customHeight="1">
      <c r="A82" s="261" t="s">
        <v>461</v>
      </c>
      <c r="B82" s="74" t="str">
        <f t="shared" ca="1" si="1"/>
        <v>This tool calculates the power requirements for a PRAESENSA system. It calculates up to 6 clusters. A cluster consists of one PRA-MPS3 and the connected devices to be supplied with power. Use the safety factor in the calculation of the battery capacity to compensate the tolerances of battery brands and types. Please also check the rack space requirements for the calculated battery types. For each additional rack a new calculation has to be made.</v>
      </c>
      <c r="C82" s="240" t="s">
        <v>484</v>
      </c>
      <c r="D82" s="240" t="s">
        <v>492</v>
      </c>
      <c r="E82" s="240" t="s">
        <v>461</v>
      </c>
      <c r="F82" s="240" t="s">
        <v>490</v>
      </c>
      <c r="G82" s="240" t="s">
        <v>485</v>
      </c>
      <c r="H82" s="240" t="s">
        <v>489</v>
      </c>
      <c r="J82" s="104"/>
      <c r="S82" s="61"/>
      <c r="T82" s="61"/>
      <c r="U82" s="61"/>
      <c r="V82" s="61"/>
      <c r="W82" s="61"/>
    </row>
    <row r="83" spans="1:23" ht="27" customHeight="1">
      <c r="A83" s="287"/>
      <c r="B83" s="86"/>
      <c r="C83" s="241"/>
      <c r="D83" s="107"/>
      <c r="E83" s="83"/>
      <c r="F83" s="107"/>
      <c r="G83" s="107"/>
      <c r="H83" s="107"/>
      <c r="S83" s="61"/>
      <c r="T83" s="61"/>
      <c r="U83" s="61"/>
      <c r="V83" s="61"/>
      <c r="W83" s="61"/>
    </row>
    <row r="84" spans="1:23" ht="14.25" customHeight="1">
      <c r="A84" s="289" t="s">
        <v>463</v>
      </c>
      <c r="B84" s="62" t="str">
        <f t="shared" ca="1" si="1"/>
        <v>Special Note: Maximum battery current must be observed while it highly varies among different battery types.</v>
      </c>
      <c r="C84" s="241" t="s">
        <v>483</v>
      </c>
      <c r="D84" s="76" t="s">
        <v>479</v>
      </c>
      <c r="E84" s="75" t="s">
        <v>463</v>
      </c>
      <c r="F84" s="76" t="s">
        <v>480</v>
      </c>
      <c r="G84" s="76" t="s">
        <v>481</v>
      </c>
      <c r="H84" s="107" t="s">
        <v>482</v>
      </c>
      <c r="S84" s="61"/>
      <c r="T84" s="61"/>
      <c r="U84" s="61"/>
      <c r="V84" s="61"/>
      <c r="W84" s="61"/>
    </row>
    <row r="85" spans="1:23">
      <c r="A85" s="107"/>
      <c r="B85" s="84"/>
      <c r="C85" s="241"/>
      <c r="D85" s="107"/>
      <c r="E85" s="83"/>
      <c r="F85" s="107"/>
      <c r="G85" s="107"/>
      <c r="H85" s="107"/>
      <c r="S85" s="61"/>
      <c r="T85" s="61"/>
      <c r="U85" s="61"/>
      <c r="V85" s="61"/>
      <c r="W85" s="61"/>
    </row>
    <row r="86" spans="1:23">
      <c r="A86" s="68"/>
      <c r="C86" s="237" t="s">
        <v>658</v>
      </c>
      <c r="D86" s="68" t="s">
        <v>169</v>
      </c>
      <c r="F86" s="68" t="s">
        <v>147</v>
      </c>
      <c r="G86" s="107" t="s">
        <v>196</v>
      </c>
      <c r="H86" s="68" t="s">
        <v>124</v>
      </c>
      <c r="S86" s="61"/>
      <c r="T86" s="61"/>
      <c r="U86" s="61"/>
      <c r="V86" s="61"/>
      <c r="W86" s="61"/>
    </row>
    <row r="87" spans="1:23" ht="63.75" customHeight="1">
      <c r="A87" s="287" t="s">
        <v>462</v>
      </c>
      <c r="B87" s="86" t="str">
        <f t="shared" ca="1" si="1"/>
        <v>The Power calculator serves as a support tool only. It cannot substitute professional advice from technical experts. For further details, our sales and support team will be happy to assist. Bosch does not warrant that the tool will fulfill any specific or general user requirement and disclaims any warranty for fitness for a specific purpose. To the extent permitted by law, Bosch will not accept any liability for any loss, damage or other consequences resulting from the use of the tool.</v>
      </c>
      <c r="C87" s="241" t="s">
        <v>659</v>
      </c>
      <c r="D87" s="107" t="s">
        <v>493</v>
      </c>
      <c r="E87" s="83" t="s">
        <v>462</v>
      </c>
      <c r="F87" s="107" t="s">
        <v>491</v>
      </c>
      <c r="G87" s="107" t="s">
        <v>486</v>
      </c>
      <c r="H87" s="107" t="s">
        <v>488</v>
      </c>
      <c r="S87" s="61"/>
      <c r="T87" s="61"/>
      <c r="U87" s="61"/>
      <c r="V87" s="61"/>
      <c r="W87" s="61"/>
    </row>
    <row r="88" spans="1:23" ht="12.75" customHeight="1">
      <c r="A88" s="107" t="s">
        <v>83</v>
      </c>
      <c r="B88" s="86" t="str">
        <f t="shared" ca="1" si="1"/>
        <v>WRONG DATA ENTRIE(S) &gt; CHECK ALL QUANTITIES !!!</v>
      </c>
      <c r="C88" s="240" t="s">
        <v>342</v>
      </c>
      <c r="D88" s="107" t="s">
        <v>177</v>
      </c>
      <c r="E88" s="83" t="s">
        <v>83</v>
      </c>
      <c r="F88" s="83" t="s">
        <v>148</v>
      </c>
      <c r="G88" s="83" t="s">
        <v>197</v>
      </c>
      <c r="H88" s="83" t="s">
        <v>128</v>
      </c>
      <c r="S88" s="61"/>
      <c r="T88" s="61"/>
      <c r="U88" s="61"/>
      <c r="V88" s="61"/>
      <c r="W88" s="61"/>
    </row>
    <row r="89" spans="1:23">
      <c r="A89" s="83" t="s">
        <v>108</v>
      </c>
      <c r="B89" s="86" t="str">
        <f t="shared" ca="1" si="1"/>
        <v>Min.  1</v>
      </c>
      <c r="C89" s="240" t="s">
        <v>343</v>
      </c>
      <c r="D89" s="107" t="s">
        <v>108</v>
      </c>
      <c r="E89" s="83" t="s">
        <v>108</v>
      </c>
      <c r="F89" s="83" t="s">
        <v>108</v>
      </c>
      <c r="G89" s="83" t="s">
        <v>108</v>
      </c>
      <c r="H89" s="83" t="s">
        <v>108</v>
      </c>
      <c r="S89" s="61"/>
      <c r="T89" s="61"/>
      <c r="U89" s="61"/>
      <c r="V89" s="61"/>
      <c r="W89" s="61"/>
    </row>
    <row r="90" spans="1:23">
      <c r="A90" s="83" t="s">
        <v>105</v>
      </c>
      <c r="B90" s="86" t="str">
        <f t="shared" ca="1" si="1"/>
        <v>Max. 1</v>
      </c>
      <c r="C90" s="240" t="s">
        <v>344</v>
      </c>
      <c r="D90" s="107" t="s">
        <v>105</v>
      </c>
      <c r="E90" s="83" t="s">
        <v>105</v>
      </c>
      <c r="F90" s="83" t="s">
        <v>105</v>
      </c>
      <c r="G90" s="83" t="s">
        <v>105</v>
      </c>
      <c r="H90" s="83" t="s">
        <v>105</v>
      </c>
      <c r="S90" s="61"/>
      <c r="T90" s="61"/>
      <c r="U90" s="61"/>
      <c r="V90" s="61"/>
      <c r="W90" s="61"/>
    </row>
    <row r="91" spans="1:23">
      <c r="A91" s="83" t="s">
        <v>106</v>
      </c>
      <c r="B91" s="86" t="str">
        <f t="shared" ca="1" si="1"/>
        <v>Max. 2</v>
      </c>
      <c r="C91" s="240" t="s">
        <v>345</v>
      </c>
      <c r="D91" s="107" t="s">
        <v>106</v>
      </c>
      <c r="E91" s="83" t="s">
        <v>106</v>
      </c>
      <c r="F91" s="83" t="s">
        <v>106</v>
      </c>
      <c r="G91" s="83" t="s">
        <v>106</v>
      </c>
      <c r="H91" s="83" t="s">
        <v>106</v>
      </c>
      <c r="S91" s="61"/>
      <c r="T91" s="61"/>
      <c r="U91" s="61"/>
      <c r="V91" s="61"/>
      <c r="W91" s="61"/>
    </row>
    <row r="92" spans="1:23">
      <c r="A92" s="83" t="s">
        <v>104</v>
      </c>
      <c r="B92" s="86" t="str">
        <f t="shared" ca="1" si="1"/>
        <v>Max. 5</v>
      </c>
      <c r="C92" s="240" t="s">
        <v>346</v>
      </c>
      <c r="D92" s="107" t="s">
        <v>104</v>
      </c>
      <c r="E92" s="83" t="s">
        <v>104</v>
      </c>
      <c r="F92" s="83" t="s">
        <v>104</v>
      </c>
      <c r="G92" s="83" t="s">
        <v>104</v>
      </c>
      <c r="H92" s="83" t="s">
        <v>104</v>
      </c>
      <c r="S92" s="61"/>
      <c r="T92" s="61"/>
      <c r="U92" s="61"/>
      <c r="V92" s="61"/>
      <c r="W92" s="61"/>
    </row>
    <row r="93" spans="1:23">
      <c r="A93" s="83" t="s">
        <v>109</v>
      </c>
      <c r="B93" s="86" t="str">
        <f t="shared" ca="1" si="1"/>
        <v>Max. 8</v>
      </c>
      <c r="C93" s="240" t="s">
        <v>347</v>
      </c>
      <c r="D93" s="107" t="s">
        <v>109</v>
      </c>
      <c r="E93" s="83" t="s">
        <v>109</v>
      </c>
      <c r="F93" s="83" t="s">
        <v>109</v>
      </c>
      <c r="G93" s="83" t="s">
        <v>109</v>
      </c>
      <c r="H93" s="83" t="s">
        <v>109</v>
      </c>
      <c r="S93" s="61"/>
      <c r="T93" s="61"/>
      <c r="U93" s="61"/>
      <c r="V93" s="61"/>
      <c r="W93" s="61"/>
    </row>
    <row r="94" spans="1:23">
      <c r="A94" s="83" t="s">
        <v>111</v>
      </c>
      <c r="B94" s="86" t="str">
        <f t="shared" ca="1" si="1"/>
        <v>Max. 120</v>
      </c>
      <c r="C94" s="240" t="s">
        <v>348</v>
      </c>
      <c r="D94" s="107" t="s">
        <v>111</v>
      </c>
      <c r="E94" s="83" t="s">
        <v>111</v>
      </c>
      <c r="F94" s="83" t="s">
        <v>111</v>
      </c>
      <c r="G94" s="83" t="s">
        <v>111</v>
      </c>
      <c r="H94" s="83" t="s">
        <v>111</v>
      </c>
      <c r="S94" s="61"/>
      <c r="T94" s="61"/>
      <c r="U94" s="61"/>
      <c r="V94" s="61"/>
      <c r="W94" s="61"/>
    </row>
    <row r="95" spans="1:23">
      <c r="A95" s="83" t="s">
        <v>107</v>
      </c>
      <c r="B95" s="86" t="str">
        <f t="shared" ca="1" si="1"/>
        <v>Max. 600</v>
      </c>
      <c r="C95" s="240" t="s">
        <v>349</v>
      </c>
      <c r="D95" s="107" t="s">
        <v>107</v>
      </c>
      <c r="E95" s="83" t="s">
        <v>107</v>
      </c>
      <c r="F95" s="83" t="s">
        <v>107</v>
      </c>
      <c r="G95" s="83" t="s">
        <v>107</v>
      </c>
      <c r="H95" s="83" t="s">
        <v>107</v>
      </c>
      <c r="S95" s="61"/>
      <c r="T95" s="61"/>
      <c r="U95" s="61"/>
      <c r="V95" s="61"/>
      <c r="W95" s="61"/>
    </row>
    <row r="96" spans="1:23">
      <c r="A96" s="107" t="s">
        <v>239</v>
      </c>
      <c r="B96" s="86" t="str">
        <f t="shared" ca="1" si="1"/>
        <v>Max. 700</v>
      </c>
      <c r="C96" s="240" t="s">
        <v>350</v>
      </c>
      <c r="D96" s="107" t="s">
        <v>239</v>
      </c>
      <c r="E96" s="107" t="s">
        <v>239</v>
      </c>
      <c r="F96" s="107" t="s">
        <v>239</v>
      </c>
      <c r="G96" s="107" t="s">
        <v>239</v>
      </c>
      <c r="H96" s="107" t="s">
        <v>239</v>
      </c>
      <c r="S96" s="61"/>
      <c r="T96" s="61"/>
      <c r="U96" s="61"/>
      <c r="V96" s="61"/>
      <c r="W96" s="61"/>
    </row>
    <row r="97" spans="1:23">
      <c r="A97" s="83" t="s">
        <v>110</v>
      </c>
      <c r="B97" s="86" t="str">
        <f t="shared" ca="1" si="1"/>
        <v>Max. 5500</v>
      </c>
      <c r="C97" s="240" t="s">
        <v>351</v>
      </c>
      <c r="D97" s="83" t="s">
        <v>110</v>
      </c>
      <c r="E97" s="83" t="s">
        <v>110</v>
      </c>
      <c r="F97" s="83" t="s">
        <v>110</v>
      </c>
      <c r="G97" s="83" t="s">
        <v>110</v>
      </c>
      <c r="H97" s="83" t="s">
        <v>110</v>
      </c>
      <c r="S97" s="61"/>
      <c r="T97" s="61"/>
      <c r="U97" s="61"/>
      <c r="V97" s="61"/>
      <c r="W97" s="61"/>
    </row>
    <row r="98" spans="1:23" ht="12.75" customHeight="1">
      <c r="F98" s="61"/>
      <c r="G98" s="61"/>
      <c r="H98" s="61"/>
      <c r="S98" s="61"/>
      <c r="T98" s="61"/>
      <c r="U98" s="61"/>
      <c r="V98" s="61"/>
      <c r="W98" s="61"/>
    </row>
    <row r="99" spans="1:23">
      <c r="A99" s="70" t="s">
        <v>501</v>
      </c>
      <c r="B99" s="69" t="str">
        <f t="shared" ca="1" si="1"/>
        <v>Drop down menus</v>
      </c>
      <c r="C99" s="110" t="s">
        <v>504</v>
      </c>
      <c r="D99" s="70" t="s">
        <v>503</v>
      </c>
      <c r="E99" s="70" t="s">
        <v>68</v>
      </c>
      <c r="F99" s="70" t="s">
        <v>505</v>
      </c>
      <c r="G99" s="70" t="s">
        <v>506</v>
      </c>
      <c r="H99" s="70" t="s">
        <v>502</v>
      </c>
      <c r="S99" s="61"/>
      <c r="T99" s="61"/>
      <c r="U99" s="61"/>
      <c r="V99" s="61"/>
      <c r="W99" s="61"/>
    </row>
    <row r="100" spans="1:23" ht="11.25" customHeight="1">
      <c r="A100" s="298" t="s">
        <v>67</v>
      </c>
      <c r="B100" s="82" t="str">
        <f t="shared" ca="1" si="1"/>
        <v>-</v>
      </c>
      <c r="C100" s="300" t="s">
        <v>67</v>
      </c>
      <c r="D100" s="298" t="s">
        <v>67</v>
      </c>
      <c r="E100" s="298" t="s">
        <v>67</v>
      </c>
      <c r="F100" s="298" t="s">
        <v>67</v>
      </c>
      <c r="G100" s="298" t="s">
        <v>67</v>
      </c>
      <c r="H100" s="298" t="s">
        <v>67</v>
      </c>
      <c r="S100" s="61"/>
      <c r="T100" s="61"/>
      <c r="U100" s="61"/>
      <c r="V100" s="61"/>
      <c r="W100" s="61"/>
    </row>
    <row r="101" spans="1:23" ht="15" customHeight="1">
      <c r="A101" s="298" t="s">
        <v>15</v>
      </c>
      <c r="B101" s="82" t="str">
        <f t="shared" ca="1" si="1"/>
        <v>YES</v>
      </c>
      <c r="C101" s="300" t="s">
        <v>352</v>
      </c>
      <c r="D101" s="298" t="s">
        <v>10</v>
      </c>
      <c r="E101" s="298" t="s">
        <v>15</v>
      </c>
      <c r="F101" s="298" t="s">
        <v>149</v>
      </c>
      <c r="G101" s="298" t="s">
        <v>198</v>
      </c>
      <c r="H101" s="298" t="s">
        <v>10</v>
      </c>
      <c r="S101" s="61"/>
      <c r="T101" s="61"/>
      <c r="U101" s="61"/>
      <c r="V101" s="61"/>
      <c r="W101" s="61"/>
    </row>
    <row r="102" spans="1:23">
      <c r="A102" s="298" t="s">
        <v>16</v>
      </c>
      <c r="B102" s="82" t="str">
        <f t="shared" ca="1" si="1"/>
        <v>NO</v>
      </c>
      <c r="C102" s="300" t="s">
        <v>353</v>
      </c>
      <c r="D102" s="298" t="s">
        <v>170</v>
      </c>
      <c r="E102" s="298" t="s">
        <v>16</v>
      </c>
      <c r="F102" s="298" t="s">
        <v>150</v>
      </c>
      <c r="G102" s="298" t="s">
        <v>16</v>
      </c>
      <c r="H102" s="298" t="s">
        <v>66</v>
      </c>
      <c r="S102" s="61"/>
      <c r="T102" s="61"/>
      <c r="U102" s="61"/>
      <c r="V102" s="61"/>
      <c r="W102" s="61"/>
    </row>
    <row r="103" spans="1:23">
      <c r="A103" s="298" t="s">
        <v>67</v>
      </c>
      <c r="B103" s="82" t="str">
        <f t="shared" ca="1" si="1"/>
        <v>-</v>
      </c>
      <c r="C103" s="298" t="s">
        <v>67</v>
      </c>
      <c r="D103" s="298" t="s">
        <v>67</v>
      </c>
      <c r="E103" s="298" t="s">
        <v>67</v>
      </c>
      <c r="F103" s="298" t="s">
        <v>67</v>
      </c>
      <c r="G103" s="298" t="s">
        <v>67</v>
      </c>
      <c r="H103" s="298" t="s">
        <v>67</v>
      </c>
      <c r="S103" s="61"/>
      <c r="T103" s="61"/>
      <c r="U103" s="61"/>
      <c r="V103" s="61"/>
      <c r="W103" s="61"/>
    </row>
    <row r="104" spans="1:23">
      <c r="A104" s="298" t="s">
        <v>760</v>
      </c>
      <c r="B104" s="82" t="str">
        <f t="shared" ca="1" si="1"/>
        <v>PRA-SCx</v>
      </c>
      <c r="C104" s="300" t="s">
        <v>760</v>
      </c>
      <c r="D104" s="298" t="s">
        <v>760</v>
      </c>
      <c r="E104" s="298" t="s">
        <v>760</v>
      </c>
      <c r="F104" s="298" t="s">
        <v>760</v>
      </c>
      <c r="G104" s="298" t="s">
        <v>760</v>
      </c>
      <c r="H104" s="298" t="s">
        <v>760</v>
      </c>
      <c r="S104" s="61"/>
      <c r="T104" s="61"/>
      <c r="U104" s="61"/>
      <c r="V104" s="61"/>
      <c r="W104" s="61"/>
    </row>
    <row r="105" spans="1:23">
      <c r="A105" s="298" t="s">
        <v>500</v>
      </c>
      <c r="B105" s="82" t="str">
        <f t="shared" ca="1" si="1"/>
        <v>3rd-Party</v>
      </c>
      <c r="C105" s="300" t="s">
        <v>500</v>
      </c>
      <c r="D105" s="298" t="s">
        <v>500</v>
      </c>
      <c r="E105" s="298" t="s">
        <v>500</v>
      </c>
      <c r="F105" s="298" t="s">
        <v>500</v>
      </c>
      <c r="G105" s="298" t="s">
        <v>500</v>
      </c>
      <c r="H105" s="298" t="s">
        <v>500</v>
      </c>
      <c r="S105" s="61"/>
      <c r="T105" s="61"/>
      <c r="U105" s="61"/>
      <c r="V105" s="61"/>
      <c r="W105" s="61"/>
    </row>
    <row r="106" spans="1:23">
      <c r="A106" s="298" t="s">
        <v>67</v>
      </c>
      <c r="B106" s="82" t="str">
        <f t="shared" ca="1" si="1"/>
        <v>-</v>
      </c>
      <c r="C106" s="300" t="s">
        <v>67</v>
      </c>
      <c r="D106" s="298" t="s">
        <v>67</v>
      </c>
      <c r="E106" s="298" t="s">
        <v>67</v>
      </c>
      <c r="F106" s="298" t="s">
        <v>67</v>
      </c>
      <c r="G106" s="298" t="s">
        <v>67</v>
      </c>
      <c r="H106" s="298" t="s">
        <v>67</v>
      </c>
      <c r="S106" s="61"/>
      <c r="T106" s="61"/>
      <c r="U106" s="61"/>
      <c r="V106" s="61"/>
      <c r="W106" s="61"/>
    </row>
    <row r="107" spans="1:23">
      <c r="A107" s="298" t="s">
        <v>29</v>
      </c>
      <c r="B107" s="82" t="str">
        <f t="shared" ca="1" si="1"/>
        <v>PRA-AD604</v>
      </c>
      <c r="C107" s="300" t="s">
        <v>29</v>
      </c>
      <c r="D107" s="298" t="s">
        <v>29</v>
      </c>
      <c r="E107" s="298" t="s">
        <v>29</v>
      </c>
      <c r="F107" s="298" t="s">
        <v>29</v>
      </c>
      <c r="G107" s="298" t="s">
        <v>29</v>
      </c>
      <c r="H107" s="298" t="s">
        <v>29</v>
      </c>
      <c r="S107" s="61"/>
      <c r="T107" s="61"/>
      <c r="U107" s="61"/>
      <c r="V107" s="61"/>
      <c r="W107" s="61"/>
    </row>
    <row r="108" spans="1:23">
      <c r="A108" s="299" t="s">
        <v>20</v>
      </c>
      <c r="B108" s="82" t="str">
        <f t="shared" ca="1" si="1"/>
        <v>PRA-AD608</v>
      </c>
      <c r="C108" s="301" t="s">
        <v>20</v>
      </c>
      <c r="D108" s="299" t="s">
        <v>20</v>
      </c>
      <c r="E108" s="299" t="s">
        <v>20</v>
      </c>
      <c r="F108" s="299" t="s">
        <v>20</v>
      </c>
      <c r="G108" s="299" t="s">
        <v>20</v>
      </c>
      <c r="H108" s="299" t="s">
        <v>20</v>
      </c>
      <c r="S108" s="61"/>
      <c r="T108" s="61"/>
      <c r="U108" s="61"/>
      <c r="V108" s="61"/>
      <c r="W108" s="61"/>
    </row>
    <row r="109" spans="1:23">
      <c r="A109" s="299" t="s">
        <v>47</v>
      </c>
      <c r="B109" s="82" t="str">
        <f t="shared" ca="1" si="1"/>
        <v>PRA-ES8P2S</v>
      </c>
      <c r="C109" s="301" t="s">
        <v>47</v>
      </c>
      <c r="D109" s="299" t="s">
        <v>47</v>
      </c>
      <c r="E109" s="299" t="s">
        <v>47</v>
      </c>
      <c r="F109" s="299" t="s">
        <v>47</v>
      </c>
      <c r="G109" s="299" t="s">
        <v>47</v>
      </c>
      <c r="H109" s="299" t="s">
        <v>47</v>
      </c>
      <c r="S109" s="61"/>
      <c r="T109" s="61"/>
      <c r="U109" s="61"/>
      <c r="V109" s="61"/>
      <c r="W109" s="61"/>
    </row>
    <row r="110" spans="1:23">
      <c r="A110" s="298" t="s">
        <v>500</v>
      </c>
      <c r="B110" s="82" t="str">
        <f t="shared" ca="1" si="1"/>
        <v>3rd-Party</v>
      </c>
      <c r="C110" s="300" t="s">
        <v>500</v>
      </c>
      <c r="D110" s="298" t="s">
        <v>500</v>
      </c>
      <c r="E110" s="298" t="s">
        <v>500</v>
      </c>
      <c r="F110" s="298" t="s">
        <v>500</v>
      </c>
      <c r="G110" s="298" t="s">
        <v>500</v>
      </c>
      <c r="H110" s="298" t="s">
        <v>500</v>
      </c>
      <c r="S110" s="61"/>
      <c r="T110" s="61"/>
      <c r="U110" s="61"/>
      <c r="V110" s="61"/>
      <c r="W110" s="61"/>
    </row>
    <row r="111" spans="1:23">
      <c r="F111" s="61"/>
      <c r="G111" s="61"/>
      <c r="H111" s="61"/>
      <c r="S111" s="61"/>
      <c r="T111" s="61"/>
      <c r="U111" s="61"/>
      <c r="V111" s="61"/>
      <c r="W111" s="61"/>
    </row>
    <row r="112" spans="1:23">
      <c r="A112" s="70" t="s">
        <v>69</v>
      </c>
      <c r="B112" s="69" t="str">
        <f t="shared" ref="B112:B121" ca="1" si="2">OFFSET(B112,0,$B$3)</f>
        <v>Calculation</v>
      </c>
      <c r="C112" s="110" t="s">
        <v>69</v>
      </c>
      <c r="D112" s="70" t="s">
        <v>171</v>
      </c>
      <c r="E112" s="70" t="s">
        <v>69</v>
      </c>
      <c r="F112" s="70" t="s">
        <v>69</v>
      </c>
      <c r="G112" s="70" t="s">
        <v>285</v>
      </c>
      <c r="H112" s="70" t="s">
        <v>69</v>
      </c>
      <c r="J112" s="61"/>
      <c r="S112" s="61"/>
      <c r="T112" s="61"/>
      <c r="U112" s="61"/>
      <c r="V112" s="61"/>
    </row>
    <row r="113" spans="1:23" s="82" customFormat="1" ht="12">
      <c r="A113" s="68" t="s">
        <v>258</v>
      </c>
      <c r="B113" s="62" t="str">
        <f t="shared" ca="1" si="2"/>
        <v>Cluster</v>
      </c>
      <c r="C113" s="242" t="s">
        <v>433</v>
      </c>
      <c r="D113" s="68" t="s">
        <v>258</v>
      </c>
      <c r="E113" s="68" t="s">
        <v>258</v>
      </c>
      <c r="F113" s="68" t="s">
        <v>258</v>
      </c>
      <c r="G113" s="68" t="s">
        <v>258</v>
      </c>
      <c r="H113" s="68" t="s">
        <v>258</v>
      </c>
      <c r="J113" s="68"/>
      <c r="K113" s="68"/>
      <c r="L113" s="68"/>
      <c r="M113" s="68"/>
      <c r="N113" s="68"/>
      <c r="O113" s="68"/>
      <c r="P113" s="68"/>
      <c r="Q113" s="68"/>
      <c r="R113" s="68"/>
      <c r="S113" s="68"/>
      <c r="T113" s="68"/>
      <c r="U113" s="68"/>
      <c r="V113" s="68"/>
    </row>
    <row r="114" spans="1:23">
      <c r="A114" s="71" t="s">
        <v>617</v>
      </c>
      <c r="B114" s="62" t="str">
        <f t="shared" ca="1" si="2"/>
        <v>Required battery capacity including safety factor (minimum 100 Ah - maximum 230 Ah)</v>
      </c>
      <c r="C114" s="111" t="s">
        <v>660</v>
      </c>
      <c r="D114" s="71" t="s">
        <v>546</v>
      </c>
      <c r="E114" s="71" t="s">
        <v>617</v>
      </c>
      <c r="F114" s="71" t="s">
        <v>547</v>
      </c>
      <c r="G114" s="71" t="s">
        <v>548</v>
      </c>
      <c r="H114" s="68" t="s">
        <v>618</v>
      </c>
      <c r="J114" s="61"/>
      <c r="S114" s="61"/>
      <c r="T114" s="61"/>
      <c r="U114" s="61"/>
      <c r="V114" s="61"/>
    </row>
    <row r="115" spans="1:23">
      <c r="A115" s="71" t="s">
        <v>5</v>
      </c>
      <c r="B115" s="62" t="str">
        <f t="shared" ca="1" si="2"/>
        <v>Ah</v>
      </c>
      <c r="C115" s="111" t="s">
        <v>5</v>
      </c>
      <c r="D115" s="71" t="s">
        <v>5</v>
      </c>
      <c r="E115" s="71" t="s">
        <v>5</v>
      </c>
      <c r="F115" s="71" t="s">
        <v>5</v>
      </c>
      <c r="G115" s="71" t="s">
        <v>5</v>
      </c>
      <c r="H115" s="71" t="s">
        <v>5</v>
      </c>
      <c r="J115" s="61"/>
      <c r="S115" s="61"/>
      <c r="T115" s="61"/>
      <c r="U115" s="61"/>
      <c r="V115" s="61"/>
    </row>
    <row r="116" spans="1:23">
      <c r="A116" s="232" t="s">
        <v>272</v>
      </c>
      <c r="B116" s="62" t="str">
        <f t="shared" ca="1" si="2"/>
        <v>Maximum battery current (check battery specification)</v>
      </c>
      <c r="C116" s="241" t="s">
        <v>661</v>
      </c>
      <c r="D116" s="232" t="s">
        <v>377</v>
      </c>
      <c r="E116" s="232" t="s">
        <v>272</v>
      </c>
      <c r="F116" s="232" t="s">
        <v>151</v>
      </c>
      <c r="G116" s="232" t="s">
        <v>199</v>
      </c>
      <c r="H116" s="232" t="s">
        <v>273</v>
      </c>
      <c r="J116" s="61"/>
      <c r="S116" s="61"/>
      <c r="T116" s="61"/>
      <c r="U116" s="61"/>
      <c r="V116" s="61"/>
    </row>
    <row r="117" spans="1:23">
      <c r="A117" s="68" t="s">
        <v>6</v>
      </c>
      <c r="B117" s="62" t="str">
        <f t="shared" ca="1" si="2"/>
        <v>A</v>
      </c>
      <c r="C117" s="111" t="s">
        <v>6</v>
      </c>
      <c r="D117" s="68" t="s">
        <v>6</v>
      </c>
      <c r="E117" s="68" t="s">
        <v>6</v>
      </c>
      <c r="F117" s="68" t="s">
        <v>6</v>
      </c>
      <c r="G117" s="68" t="s">
        <v>6</v>
      </c>
      <c r="H117" s="61" t="s">
        <v>6</v>
      </c>
      <c r="J117" s="61"/>
      <c r="S117" s="61"/>
      <c r="T117" s="61"/>
      <c r="U117" s="61"/>
      <c r="V117" s="61"/>
    </row>
    <row r="118" spans="1:23">
      <c r="A118" s="68" t="s">
        <v>619</v>
      </c>
      <c r="B118" s="62" t="str">
        <f t="shared" ca="1" si="2"/>
        <v>Mains current draw at 230 VAC (during alarm and bulk charging)</v>
      </c>
      <c r="C118" s="111" t="s">
        <v>662</v>
      </c>
      <c r="D118" s="68" t="s">
        <v>624</v>
      </c>
      <c r="E118" s="68" t="s">
        <v>619</v>
      </c>
      <c r="F118" s="68" t="s">
        <v>625</v>
      </c>
      <c r="G118" s="68" t="s">
        <v>544</v>
      </c>
      <c r="H118" s="68" t="s">
        <v>626</v>
      </c>
      <c r="J118" s="61"/>
      <c r="S118" s="61"/>
      <c r="T118" s="61"/>
      <c r="U118" s="61"/>
      <c r="V118" s="61"/>
    </row>
    <row r="119" spans="1:23">
      <c r="A119" s="68" t="s">
        <v>620</v>
      </c>
      <c r="B119" s="62" t="str">
        <f t="shared" ca="1" si="2"/>
        <v>Mains current draw at 115 VAC (during alarm and bulk charging)</v>
      </c>
      <c r="C119" s="111" t="s">
        <v>663</v>
      </c>
      <c r="D119" s="68" t="s">
        <v>621</v>
      </c>
      <c r="E119" s="68" t="s">
        <v>620</v>
      </c>
      <c r="F119" s="68" t="s">
        <v>622</v>
      </c>
      <c r="G119" s="76" t="s">
        <v>545</v>
      </c>
      <c r="H119" s="68" t="s">
        <v>623</v>
      </c>
      <c r="J119" s="61"/>
      <c r="S119" s="61"/>
      <c r="T119" s="61"/>
      <c r="U119" s="61"/>
      <c r="V119" s="61"/>
    </row>
    <row r="120" spans="1:23">
      <c r="A120" s="68" t="s">
        <v>494</v>
      </c>
      <c r="B120" s="62" t="str">
        <f t="shared" ca="1" si="2"/>
        <v>Total heat loss</v>
      </c>
      <c r="C120" s="237" t="s">
        <v>664</v>
      </c>
      <c r="D120" s="68" t="s">
        <v>174</v>
      </c>
      <c r="E120" s="68" t="s">
        <v>494</v>
      </c>
      <c r="F120" s="68" t="s">
        <v>152</v>
      </c>
      <c r="G120" s="68" t="s">
        <v>200</v>
      </c>
      <c r="H120" s="68" t="s">
        <v>271</v>
      </c>
      <c r="S120" s="61"/>
      <c r="T120" s="61"/>
      <c r="U120" s="61"/>
      <c r="V120" s="61"/>
      <c r="W120" s="61"/>
    </row>
    <row r="121" spans="1:23">
      <c r="A121" s="68" t="s">
        <v>627</v>
      </c>
      <c r="B121" s="62" t="str">
        <f t="shared" ca="1" si="2"/>
        <v>(heat dissipation inside the rack)*</v>
      </c>
      <c r="C121" s="111" t="s">
        <v>665</v>
      </c>
      <c r="D121" s="68" t="s">
        <v>172</v>
      </c>
      <c r="E121" s="61" t="s">
        <v>627</v>
      </c>
      <c r="F121" s="68" t="s">
        <v>543</v>
      </c>
      <c r="G121" s="68" t="s">
        <v>201</v>
      </c>
      <c r="H121" s="61" t="s">
        <v>125</v>
      </c>
      <c r="S121" s="61"/>
      <c r="T121" s="61"/>
      <c r="U121" s="61"/>
      <c r="V121" s="61"/>
      <c r="W121" s="61"/>
    </row>
    <row r="122" spans="1:23">
      <c r="A122" s="76" t="s">
        <v>652</v>
      </c>
      <c r="B122" s="62" t="str">
        <f t="shared" ref="B122:B128" ca="1" si="3">OFFSET(B122,0,$B$3)</f>
        <v>Idle</v>
      </c>
      <c r="C122" s="237" t="s">
        <v>666</v>
      </c>
      <c r="D122" s="76" t="s">
        <v>644</v>
      </c>
      <c r="E122" s="75" t="s">
        <v>652</v>
      </c>
      <c r="F122" s="76" t="s">
        <v>645</v>
      </c>
      <c r="G122" s="68" t="s">
        <v>647</v>
      </c>
      <c r="H122" s="61" t="s">
        <v>650</v>
      </c>
      <c r="S122" s="61"/>
      <c r="T122" s="61"/>
      <c r="U122" s="61"/>
      <c r="V122" s="61"/>
      <c r="W122" s="61"/>
    </row>
    <row r="123" spans="1:23" ht="23.25" customHeight="1">
      <c r="A123" s="107" t="s">
        <v>686</v>
      </c>
      <c r="B123" s="62" t="str">
        <f t="shared" ca="1" si="3"/>
        <v>Low 
power</v>
      </c>
      <c r="C123" s="320" t="s">
        <v>705</v>
      </c>
      <c r="D123" s="107" t="s">
        <v>692</v>
      </c>
      <c r="E123" s="75" t="s">
        <v>688</v>
      </c>
      <c r="F123" s="107" t="s">
        <v>689</v>
      </c>
      <c r="G123" s="107" t="s">
        <v>690</v>
      </c>
      <c r="H123" s="83" t="s">
        <v>691</v>
      </c>
      <c r="S123" s="61"/>
      <c r="T123" s="61"/>
      <c r="U123" s="61"/>
      <c r="V123" s="61"/>
      <c r="W123" s="61"/>
    </row>
    <row r="124" spans="1:23" ht="24" customHeight="1">
      <c r="A124" s="107" t="s">
        <v>653</v>
      </c>
      <c r="B124" s="62" t="str">
        <f t="shared" ca="1" si="3"/>
        <v>Full 
power</v>
      </c>
      <c r="C124" s="241" t="s">
        <v>687</v>
      </c>
      <c r="D124" s="107" t="s">
        <v>693</v>
      </c>
      <c r="E124" s="75" t="s">
        <v>653</v>
      </c>
      <c r="F124" s="76" t="s">
        <v>646</v>
      </c>
      <c r="G124" s="76" t="s">
        <v>648</v>
      </c>
      <c r="H124" s="75" t="s">
        <v>651</v>
      </c>
      <c r="S124" s="61"/>
      <c r="T124" s="61"/>
      <c r="U124" s="61"/>
      <c r="V124" s="61"/>
      <c r="W124" s="61"/>
    </row>
    <row r="125" spans="1:23">
      <c r="A125" s="68" t="s">
        <v>260</v>
      </c>
      <c r="B125" s="62" t="str">
        <f t="shared" ca="1" si="3"/>
        <v>Total power loss of amplifiers</v>
      </c>
      <c r="C125" s="237" t="s">
        <v>667</v>
      </c>
      <c r="D125" s="68" t="s">
        <v>261</v>
      </c>
      <c r="E125" s="68" t="s">
        <v>260</v>
      </c>
      <c r="F125" s="68" t="s">
        <v>262</v>
      </c>
      <c r="G125" s="68" t="s">
        <v>263</v>
      </c>
      <c r="H125" s="68" t="s">
        <v>264</v>
      </c>
      <c r="S125" s="61"/>
      <c r="T125" s="61"/>
      <c r="U125" s="61"/>
      <c r="V125" s="61"/>
      <c r="W125" s="61"/>
    </row>
    <row r="126" spans="1:23">
      <c r="A126" s="68" t="s">
        <v>97</v>
      </c>
      <c r="B126" s="62" t="str">
        <f t="shared" ca="1" si="3"/>
        <v>Total power loss of PRA-AD608 amplifiers</v>
      </c>
      <c r="C126" s="111" t="s">
        <v>354</v>
      </c>
      <c r="D126" s="68" t="s">
        <v>173</v>
      </c>
      <c r="E126" s="61" t="s">
        <v>97</v>
      </c>
      <c r="F126" s="68" t="s">
        <v>243</v>
      </c>
      <c r="G126" s="68" t="s">
        <v>202</v>
      </c>
      <c r="H126" s="61" t="s">
        <v>127</v>
      </c>
      <c r="S126" s="61"/>
      <c r="T126" s="61"/>
      <c r="U126" s="61"/>
      <c r="V126" s="61"/>
      <c r="W126" s="61"/>
    </row>
    <row r="127" spans="1:23">
      <c r="A127" s="68" t="s">
        <v>1</v>
      </c>
      <c r="B127" s="62" t="str">
        <f t="shared" ca="1" si="3"/>
        <v>W</v>
      </c>
      <c r="C127" s="111" t="s">
        <v>1</v>
      </c>
      <c r="D127" s="68" t="s">
        <v>1</v>
      </c>
      <c r="E127" s="61" t="s">
        <v>1</v>
      </c>
      <c r="F127" s="68" t="s">
        <v>1</v>
      </c>
      <c r="G127" s="68" t="s">
        <v>1</v>
      </c>
      <c r="H127" s="61" t="s">
        <v>1</v>
      </c>
      <c r="S127" s="61"/>
      <c r="T127" s="61"/>
      <c r="U127" s="61"/>
      <c r="V127" s="61"/>
      <c r="W127" s="61"/>
    </row>
    <row r="128" spans="1:23">
      <c r="A128" s="68" t="s">
        <v>494</v>
      </c>
      <c r="B128" s="62" t="str">
        <f t="shared" ca="1" si="3"/>
        <v>Total heat loss</v>
      </c>
      <c r="C128" s="237" t="s">
        <v>664</v>
      </c>
      <c r="D128" s="68" t="s">
        <v>174</v>
      </c>
      <c r="E128" s="68" t="s">
        <v>494</v>
      </c>
      <c r="F128" s="68" t="s">
        <v>153</v>
      </c>
      <c r="G128" s="68" t="s">
        <v>286</v>
      </c>
      <c r="H128" s="68" t="s">
        <v>271</v>
      </c>
      <c r="S128" s="61"/>
      <c r="T128" s="61"/>
      <c r="U128" s="61"/>
      <c r="V128" s="61"/>
      <c r="W128" s="61"/>
    </row>
    <row r="129" spans="1:23">
      <c r="A129" s="68" t="s">
        <v>7</v>
      </c>
      <c r="B129" s="62" t="str">
        <f ca="1">OFFSET(B129,0,$B$3)</f>
        <v>BTU/h</v>
      </c>
      <c r="C129" s="111" t="s">
        <v>7</v>
      </c>
      <c r="D129" s="68" t="s">
        <v>7</v>
      </c>
      <c r="E129" s="61" t="s">
        <v>7</v>
      </c>
      <c r="F129" s="61" t="s">
        <v>7</v>
      </c>
      <c r="G129" s="68" t="s">
        <v>7</v>
      </c>
      <c r="H129" s="61" t="s">
        <v>7</v>
      </c>
      <c r="S129" s="61"/>
      <c r="T129" s="61"/>
      <c r="U129" s="61"/>
      <c r="V129" s="61"/>
      <c r="W129" s="61"/>
    </row>
    <row r="130" spans="1:23">
      <c r="A130" s="68" t="s">
        <v>683</v>
      </c>
      <c r="B130" s="62" t="str">
        <f ca="1">OFFSET(B130,0,$B$3)</f>
        <v>kcal/h</v>
      </c>
      <c r="C130" s="111" t="s">
        <v>683</v>
      </c>
      <c r="D130" s="68" t="s">
        <v>683</v>
      </c>
      <c r="E130" s="61" t="s">
        <v>683</v>
      </c>
      <c r="F130" s="61" t="s">
        <v>683</v>
      </c>
      <c r="G130" s="68" t="s">
        <v>683</v>
      </c>
      <c r="H130" s="61" t="s">
        <v>683</v>
      </c>
      <c r="S130" s="61"/>
      <c r="T130" s="61"/>
      <c r="U130" s="61"/>
      <c r="V130" s="61"/>
      <c r="W130" s="61"/>
    </row>
    <row r="131" spans="1:23">
      <c r="A131" s="275" t="s">
        <v>628</v>
      </c>
      <c r="B131" s="62" t="str">
        <f ca="1">OFFSET(B131,0,$B$3)</f>
        <v>* Excluding call stations and 3rd party devices</v>
      </c>
      <c r="C131" s="111" t="s">
        <v>643</v>
      </c>
      <c r="D131" s="68" t="s">
        <v>640</v>
      </c>
      <c r="E131" s="61" t="s">
        <v>628</v>
      </c>
      <c r="F131" s="71" t="s">
        <v>641</v>
      </c>
      <c r="G131" s="68" t="s">
        <v>738</v>
      </c>
      <c r="H131" s="71" t="s">
        <v>642</v>
      </c>
    </row>
    <row r="132" spans="1:23" ht="12.75" customHeight="1">
      <c r="A132" s="70" t="s">
        <v>245</v>
      </c>
      <c r="B132" s="70" t="s">
        <v>245</v>
      </c>
      <c r="C132" s="70" t="s">
        <v>245</v>
      </c>
      <c r="D132" s="70" t="s">
        <v>245</v>
      </c>
      <c r="E132" s="70" t="s">
        <v>245</v>
      </c>
      <c r="F132" s="70" t="s">
        <v>245</v>
      </c>
      <c r="G132" s="70" t="s">
        <v>245</v>
      </c>
      <c r="H132" s="70" t="s">
        <v>245</v>
      </c>
      <c r="S132" s="61"/>
      <c r="T132" s="61"/>
      <c r="U132" s="61"/>
      <c r="V132" s="61"/>
      <c r="W132" s="61"/>
    </row>
    <row r="133" spans="1:23">
      <c r="A133" s="68" t="s">
        <v>244</v>
      </c>
      <c r="B133" s="62" t="str">
        <f ca="1">OFFSET(B133,0,$B$3)</f>
        <v>USER INSTRUCTIONS</v>
      </c>
      <c r="C133" s="243" t="s">
        <v>668</v>
      </c>
      <c r="D133" s="68" t="s">
        <v>378</v>
      </c>
      <c r="E133" s="66" t="s">
        <v>244</v>
      </c>
      <c r="F133" s="68" t="s">
        <v>361</v>
      </c>
      <c r="G133" s="68" t="s">
        <v>287</v>
      </c>
      <c r="H133" s="66" t="s">
        <v>246</v>
      </c>
      <c r="S133" s="61"/>
      <c r="T133" s="61"/>
      <c r="U133" s="61"/>
      <c r="V133" s="61"/>
      <c r="W133" s="61"/>
    </row>
    <row r="134" spans="1:23">
      <c r="A134" s="66" t="s">
        <v>268</v>
      </c>
      <c r="B134" s="62" t="str">
        <f t="shared" ref="B134:B149" ca="1" si="4">OFFSET(B134,0,$B$3)</f>
        <v>1. Start by selecting the required language above.</v>
      </c>
      <c r="C134" s="66" t="s">
        <v>355</v>
      </c>
      <c r="D134" s="66" t="s">
        <v>379</v>
      </c>
      <c r="E134" s="66" t="s">
        <v>268</v>
      </c>
      <c r="F134" s="66" t="s">
        <v>362</v>
      </c>
      <c r="G134" s="66" t="s">
        <v>288</v>
      </c>
      <c r="H134" s="66" t="s">
        <v>270</v>
      </c>
      <c r="S134" s="61"/>
      <c r="T134" s="61"/>
      <c r="U134" s="61"/>
      <c r="V134" s="61"/>
      <c r="W134" s="61"/>
    </row>
    <row r="135" spans="1:23">
      <c r="A135" s="66" t="s">
        <v>267</v>
      </c>
      <c r="B135" s="62" t="str">
        <f t="shared" ca="1" si="4"/>
        <v xml:space="preserve">2. All yellow marked cells are drop down input fields (click on it). </v>
      </c>
      <c r="C135" s="66" t="s">
        <v>356</v>
      </c>
      <c r="D135" s="66" t="s">
        <v>380</v>
      </c>
      <c r="E135" s="66" t="s">
        <v>267</v>
      </c>
      <c r="F135" s="66" t="s">
        <v>363</v>
      </c>
      <c r="G135" s="66" t="s">
        <v>289</v>
      </c>
      <c r="H135" s="66" t="s">
        <v>388</v>
      </c>
      <c r="S135" s="61"/>
      <c r="T135" s="61"/>
      <c r="U135" s="61"/>
      <c r="V135" s="61"/>
      <c r="W135" s="61"/>
    </row>
    <row r="136" spans="1:23" ht="12.75" customHeight="1">
      <c r="A136" s="66" t="s">
        <v>269</v>
      </c>
      <c r="B136" s="62" t="str">
        <f t="shared" ca="1" si="4"/>
        <v>3. When the text in these yellow cells is red the data has to be typed in.</v>
      </c>
      <c r="C136" s="66" t="s">
        <v>357</v>
      </c>
      <c r="D136" s="66" t="s">
        <v>381</v>
      </c>
      <c r="E136" s="66" t="s">
        <v>269</v>
      </c>
      <c r="F136" s="66" t="s">
        <v>364</v>
      </c>
      <c r="G136" s="66" t="s">
        <v>290</v>
      </c>
      <c r="H136" s="66" t="s">
        <v>253</v>
      </c>
      <c r="S136" s="61"/>
      <c r="T136" s="61"/>
      <c r="U136" s="61"/>
      <c r="V136" s="61"/>
      <c r="W136" s="61"/>
    </row>
    <row r="137" spans="1:23" ht="12.75" customHeight="1">
      <c r="A137" s="68" t="s">
        <v>265</v>
      </c>
      <c r="B137" s="62" t="str">
        <f t="shared" ca="1" si="4"/>
        <v>4. Select the INFO tab and type in the date, project name and battery operation requirements.</v>
      </c>
      <c r="C137" s="68" t="s">
        <v>432</v>
      </c>
      <c r="D137" s="68" t="s">
        <v>427</v>
      </c>
      <c r="E137" s="66" t="s">
        <v>387</v>
      </c>
      <c r="F137" s="119" t="s">
        <v>449</v>
      </c>
      <c r="G137" s="68" t="s">
        <v>739</v>
      </c>
      <c r="H137" s="66" t="s">
        <v>389</v>
      </c>
      <c r="S137" s="61"/>
      <c r="T137" s="61"/>
      <c r="U137" s="61"/>
      <c r="V137" s="61"/>
      <c r="W137" s="61"/>
    </row>
    <row r="138" spans="1:23">
      <c r="A138" s="68"/>
      <c r="C138" s="68"/>
      <c r="D138" s="68"/>
      <c r="E138" s="66"/>
      <c r="H138" s="66"/>
      <c r="S138" s="61"/>
      <c r="T138" s="61"/>
      <c r="U138" s="61"/>
      <c r="V138" s="61"/>
      <c r="W138" s="61"/>
    </row>
    <row r="139" spans="1:23">
      <c r="A139" s="68"/>
      <c r="C139" s="68"/>
      <c r="D139" s="68"/>
      <c r="E139" s="66"/>
      <c r="H139" s="66"/>
      <c r="S139" s="61"/>
      <c r="T139" s="61"/>
      <c r="U139" s="61"/>
      <c r="V139" s="61"/>
      <c r="W139" s="61"/>
    </row>
    <row r="140" spans="1:23">
      <c r="A140" s="275" t="s">
        <v>426</v>
      </c>
      <c r="B140" s="62" t="str">
        <f t="shared" ca="1" si="4"/>
        <v>5. Select per cluster the tab at the bottom and fill in the required data.</v>
      </c>
      <c r="C140" s="68" t="s">
        <v>430</v>
      </c>
      <c r="D140" s="68" t="s">
        <v>428</v>
      </c>
      <c r="E140" s="66" t="s">
        <v>426</v>
      </c>
      <c r="F140" s="68" t="s">
        <v>447</v>
      </c>
      <c r="G140" s="68" t="s">
        <v>740</v>
      </c>
      <c r="H140" s="66" t="s">
        <v>434</v>
      </c>
      <c r="S140" s="61"/>
      <c r="T140" s="61"/>
      <c r="U140" s="61"/>
      <c r="V140" s="61"/>
      <c r="W140" s="61"/>
    </row>
    <row r="141" spans="1:23">
      <c r="A141" s="276" t="s">
        <v>495</v>
      </c>
      <c r="B141" s="62" t="str">
        <f t="shared" ca="1" si="4"/>
        <v>6. Result per cluster is displayed in the INFO tab including heat loss of the complete rack.</v>
      </c>
      <c r="C141" s="78" t="s">
        <v>431</v>
      </c>
      <c r="D141" s="78" t="s">
        <v>429</v>
      </c>
      <c r="E141" s="80" t="s">
        <v>495</v>
      </c>
      <c r="F141" s="78" t="s">
        <v>448</v>
      </c>
      <c r="G141" s="78" t="s">
        <v>741</v>
      </c>
      <c r="H141" s="80" t="s">
        <v>435</v>
      </c>
      <c r="S141" s="61"/>
      <c r="T141" s="61"/>
      <c r="U141" s="61"/>
      <c r="V141" s="61"/>
      <c r="W141" s="61"/>
    </row>
    <row r="142" spans="1:23">
      <c r="A142" s="78"/>
      <c r="C142" s="111"/>
      <c r="D142" s="68"/>
      <c r="E142" s="78"/>
      <c r="S142" s="61"/>
      <c r="T142" s="61"/>
      <c r="U142" s="61"/>
      <c r="V142" s="61"/>
      <c r="W142" s="61"/>
    </row>
    <row r="143" spans="1:23">
      <c r="A143" s="78" t="s">
        <v>274</v>
      </c>
      <c r="B143" s="62" t="str">
        <f t="shared" ca="1" si="4"/>
        <v>GLOSSARY</v>
      </c>
      <c r="C143" s="244" t="s">
        <v>669</v>
      </c>
      <c r="D143" s="78" t="s">
        <v>382</v>
      </c>
      <c r="E143" s="78" t="s">
        <v>274</v>
      </c>
      <c r="F143" s="78" t="s">
        <v>365</v>
      </c>
      <c r="G143" s="78" t="s">
        <v>291</v>
      </c>
      <c r="H143" s="78" t="s">
        <v>299</v>
      </c>
      <c r="S143" s="61"/>
      <c r="T143" s="61"/>
      <c r="U143" s="61"/>
      <c r="V143" s="61"/>
      <c r="W143" s="61"/>
    </row>
    <row r="144" spans="1:23">
      <c r="A144" s="233" t="s">
        <v>276</v>
      </c>
      <c r="B144" s="62" t="str">
        <f t="shared" ca="1" si="4"/>
        <v>When the system is powered by a power supply conforming to EN 54-4 and no other functional condition is indicated.</v>
      </c>
      <c r="C144" s="245" t="s">
        <v>358</v>
      </c>
      <c r="D144" s="233" t="s">
        <v>383</v>
      </c>
      <c r="E144" s="233" t="s">
        <v>390</v>
      </c>
      <c r="F144" s="233" t="s">
        <v>366</v>
      </c>
      <c r="G144" s="233" t="s">
        <v>292</v>
      </c>
      <c r="H144" s="233" t="s">
        <v>304</v>
      </c>
      <c r="S144" s="61"/>
      <c r="T144" s="61"/>
      <c r="U144" s="61"/>
      <c r="V144" s="61"/>
      <c r="W144" s="61"/>
    </row>
    <row r="145" spans="1:23">
      <c r="A145" s="78" t="s">
        <v>277</v>
      </c>
      <c r="B145" s="62" t="str">
        <f t="shared" ca="1" si="4"/>
        <v>when the system is used for a spoken message, either live or pre-recorded, sent to all connected loudspeakers.</v>
      </c>
      <c r="C145" s="246" t="s">
        <v>670</v>
      </c>
      <c r="D145" s="78" t="s">
        <v>384</v>
      </c>
      <c r="E145" s="78" t="s">
        <v>277</v>
      </c>
      <c r="F145" s="78" t="s">
        <v>367</v>
      </c>
      <c r="G145" s="78" t="s">
        <v>293</v>
      </c>
      <c r="H145" s="78" t="s">
        <v>305</v>
      </c>
      <c r="S145" s="61"/>
      <c r="T145" s="61"/>
      <c r="U145" s="61"/>
      <c r="V145" s="61"/>
      <c r="W145" s="61"/>
    </row>
    <row r="146" spans="1:23">
      <c r="A146" s="284" t="s">
        <v>456</v>
      </c>
      <c r="B146" s="285" t="str">
        <f t="shared" ca="1" si="4"/>
        <v xml:space="preserve">Maximum time interval the voice alarm system must be used for evacuation. </v>
      </c>
      <c r="C146" s="286" t="s">
        <v>359</v>
      </c>
      <c r="D146" s="284" t="s">
        <v>460</v>
      </c>
      <c r="E146" s="78" t="s">
        <v>455</v>
      </c>
      <c r="F146" s="284" t="s">
        <v>457</v>
      </c>
      <c r="G146" s="284" t="s">
        <v>458</v>
      </c>
      <c r="H146" s="78" t="s">
        <v>459</v>
      </c>
      <c r="S146" s="61"/>
      <c r="T146" s="61"/>
      <c r="U146" s="61"/>
      <c r="V146" s="61"/>
      <c r="W146" s="61"/>
    </row>
    <row r="147" spans="1:23" ht="24">
      <c r="A147" s="236" t="s">
        <v>275</v>
      </c>
      <c r="B147" s="74" t="str">
        <f t="shared" ca="1" si="4"/>
        <v>The percentage of one period of the alarm tone in which the alarm signal is active. For example a duty cycle of 80% means that in one complete cycle of the alarm tone 80% carries an audible sound. The other 20% is silence.</v>
      </c>
      <c r="C147" s="247" t="s">
        <v>671</v>
      </c>
      <c r="D147" s="250" t="s">
        <v>385</v>
      </c>
      <c r="E147" s="236" t="s">
        <v>275</v>
      </c>
      <c r="F147" s="236" t="s">
        <v>368</v>
      </c>
      <c r="G147" s="234" t="s">
        <v>294</v>
      </c>
      <c r="H147" s="236" t="s">
        <v>300</v>
      </c>
      <c r="S147" s="61"/>
      <c r="T147" s="61"/>
      <c r="U147" s="61"/>
      <c r="V147" s="61"/>
      <c r="W147" s="61"/>
    </row>
    <row r="148" spans="1:23" ht="24">
      <c r="A148" s="234" t="s">
        <v>451</v>
      </c>
      <c r="B148" s="74" t="str">
        <f t="shared" ca="1" si="4"/>
        <v>Additional battery capacity to compensate for aging and low temperature operation, appr. 10%, as well as reduced capacity,
appr. 20%, due to fast discharge of the battery (Peukert's law).</v>
      </c>
      <c r="C148" s="248" t="s">
        <v>672</v>
      </c>
      <c r="D148" s="234" t="s">
        <v>450</v>
      </c>
      <c r="E148" s="234" t="s">
        <v>451</v>
      </c>
      <c r="F148" s="234" t="s">
        <v>452</v>
      </c>
      <c r="G148" s="234" t="s">
        <v>453</v>
      </c>
      <c r="H148" s="234" t="s">
        <v>301</v>
      </c>
      <c r="S148" s="61"/>
      <c r="T148" s="61"/>
      <c r="U148" s="61"/>
      <c r="V148" s="61"/>
      <c r="W148" s="61"/>
    </row>
    <row r="149" spans="1:23" ht="24">
      <c r="A149" s="234" t="s">
        <v>496</v>
      </c>
      <c r="B149" s="74" t="str">
        <f t="shared" ca="1" si="4"/>
        <v>For more information about battery and heat loss calculation please read the applicable sections in chapter "System composition" of the PRAESENSA Installation manual.</v>
      </c>
      <c r="C149" s="80" t="s">
        <v>360</v>
      </c>
      <c r="D149" s="234" t="s">
        <v>386</v>
      </c>
      <c r="E149" s="234" t="s">
        <v>496</v>
      </c>
      <c r="F149" s="234" t="s">
        <v>369</v>
      </c>
      <c r="G149" s="234" t="s">
        <v>303</v>
      </c>
      <c r="H149" s="234" t="s">
        <v>302</v>
      </c>
      <c r="S149" s="61"/>
      <c r="T149" s="61"/>
      <c r="U149" s="61"/>
      <c r="V149" s="61"/>
      <c r="W149" s="61"/>
    </row>
    <row r="150" spans="1:23">
      <c r="A150" s="80"/>
      <c r="B150" s="82"/>
      <c r="C150" s="112"/>
      <c r="D150" s="85"/>
      <c r="E150" s="80"/>
      <c r="F150" s="79"/>
      <c r="G150" s="78"/>
      <c r="H150" s="79"/>
      <c r="S150" s="61"/>
      <c r="T150" s="61"/>
      <c r="U150" s="61"/>
      <c r="V150" s="61"/>
      <c r="W150" s="61"/>
    </row>
    <row r="151" spans="1:23">
      <c r="A151" s="80"/>
      <c r="B151" s="82"/>
      <c r="C151" s="112"/>
      <c r="D151" s="85"/>
      <c r="E151" s="80"/>
      <c r="F151" s="79"/>
      <c r="G151" s="78"/>
      <c r="H151" s="79"/>
      <c r="S151" s="61"/>
      <c r="T151" s="61"/>
      <c r="U151" s="61"/>
      <c r="V151" s="61"/>
      <c r="W151" s="61"/>
    </row>
    <row r="152" spans="1:23">
      <c r="A152" s="80"/>
      <c r="B152" s="82"/>
      <c r="C152" s="112"/>
      <c r="D152" s="85"/>
      <c r="E152" s="80"/>
      <c r="F152" s="79"/>
      <c r="G152" s="78"/>
      <c r="H152" s="79"/>
      <c r="S152" s="61"/>
      <c r="T152" s="61"/>
      <c r="U152" s="61"/>
      <c r="V152" s="61"/>
      <c r="W152" s="61"/>
    </row>
    <row r="153" spans="1:23">
      <c r="A153" s="80"/>
      <c r="B153" s="82"/>
      <c r="C153" s="112"/>
      <c r="D153" s="85"/>
      <c r="E153" s="80"/>
      <c r="F153" s="79"/>
      <c r="G153" s="78"/>
      <c r="H153" s="79"/>
      <c r="S153" s="61"/>
      <c r="T153" s="61"/>
      <c r="U153" s="61"/>
      <c r="V153" s="61"/>
      <c r="W153" s="61"/>
    </row>
    <row r="154" spans="1:23">
      <c r="A154" s="78"/>
      <c r="B154" s="82"/>
      <c r="C154" s="113"/>
      <c r="D154" s="73"/>
      <c r="E154" s="78"/>
      <c r="F154" s="79"/>
      <c r="G154" s="78"/>
      <c r="H154" s="79"/>
      <c r="S154" s="61"/>
      <c r="T154" s="61"/>
      <c r="U154" s="61"/>
      <c r="V154" s="61"/>
      <c r="W154" s="61"/>
    </row>
    <row r="155" spans="1:23">
      <c r="A155" s="78"/>
      <c r="B155" s="82"/>
      <c r="C155" s="113"/>
      <c r="D155" s="73"/>
      <c r="E155" s="78"/>
      <c r="F155" s="79"/>
      <c r="G155" s="78"/>
      <c r="H155" s="79"/>
      <c r="S155" s="61"/>
      <c r="T155" s="61"/>
      <c r="U155" s="61"/>
      <c r="V155" s="61"/>
      <c r="W155" s="61"/>
    </row>
    <row r="156" spans="1:23">
      <c r="A156" s="78"/>
      <c r="B156" s="82"/>
      <c r="C156" s="113"/>
      <c r="D156" s="73"/>
      <c r="E156" s="78"/>
      <c r="F156" s="79"/>
      <c r="G156" s="78"/>
      <c r="H156" s="79"/>
      <c r="S156" s="61"/>
      <c r="T156" s="61"/>
      <c r="U156" s="61"/>
      <c r="V156" s="61"/>
      <c r="W156" s="61"/>
    </row>
    <row r="157" spans="1:23">
      <c r="A157" s="78"/>
      <c r="B157" s="82"/>
      <c r="C157" s="113"/>
      <c r="D157" s="73"/>
      <c r="E157" s="78"/>
      <c r="F157" s="79"/>
      <c r="G157" s="78"/>
      <c r="H157" s="79"/>
      <c r="S157" s="61"/>
      <c r="T157" s="61"/>
      <c r="U157" s="61"/>
      <c r="V157" s="61"/>
      <c r="W157" s="61"/>
    </row>
    <row r="158" spans="1:23">
      <c r="A158" s="78"/>
      <c r="B158" s="82"/>
      <c r="C158" s="113"/>
      <c r="D158" s="73"/>
      <c r="E158" s="78"/>
      <c r="F158" s="79"/>
      <c r="G158" s="78"/>
      <c r="H158" s="79"/>
      <c r="S158" s="61"/>
      <c r="T158" s="61"/>
      <c r="U158" s="61"/>
      <c r="V158" s="61"/>
      <c r="W158" s="61"/>
    </row>
    <row r="159" spans="1:23">
      <c r="A159" s="77"/>
      <c r="B159" s="82"/>
      <c r="C159" s="113"/>
      <c r="D159" s="73"/>
      <c r="E159" s="77"/>
      <c r="F159" s="71"/>
      <c r="G159" s="78"/>
      <c r="H159" s="71"/>
      <c r="S159" s="61"/>
      <c r="T159" s="61"/>
      <c r="U159" s="61"/>
      <c r="V159" s="61"/>
      <c r="W159" s="61"/>
    </row>
    <row r="160" spans="1:23">
      <c r="A160" s="78"/>
      <c r="B160" s="82"/>
      <c r="C160" s="112"/>
      <c r="D160" s="73"/>
      <c r="E160" s="78"/>
      <c r="F160" s="79"/>
      <c r="G160" s="78"/>
      <c r="H160" s="79"/>
      <c r="S160" s="61"/>
      <c r="T160" s="61"/>
      <c r="U160" s="61"/>
      <c r="V160" s="61"/>
      <c r="W160" s="61"/>
    </row>
    <row r="161" spans="1:23">
      <c r="A161" s="78"/>
      <c r="B161" s="82"/>
      <c r="C161" s="112"/>
      <c r="D161" s="73"/>
      <c r="E161" s="78"/>
      <c r="F161" s="79"/>
      <c r="G161" s="78"/>
      <c r="H161" s="79"/>
      <c r="S161" s="61"/>
      <c r="T161" s="61"/>
      <c r="U161" s="61"/>
      <c r="V161" s="61"/>
      <c r="W161" s="61"/>
    </row>
    <row r="162" spans="1:23">
      <c r="A162" s="77"/>
      <c r="B162" s="77"/>
      <c r="C162" s="112"/>
      <c r="D162" s="73"/>
      <c r="E162" s="77"/>
      <c r="F162" s="78"/>
      <c r="G162" s="78"/>
      <c r="H162" s="78"/>
    </row>
    <row r="163" spans="1:23">
      <c r="A163" s="82"/>
      <c r="B163" s="77"/>
      <c r="C163" s="112"/>
      <c r="D163" s="73"/>
      <c r="E163" s="82"/>
      <c r="F163" s="78"/>
      <c r="G163" s="78"/>
      <c r="H163" s="78"/>
    </row>
    <row r="164" spans="1:23" s="68" customFormat="1" ht="12">
      <c r="A164" s="62"/>
      <c r="B164" s="77"/>
      <c r="C164" s="111"/>
      <c r="D164" s="78"/>
      <c r="E164" s="62"/>
    </row>
    <row r="165" spans="1:23" s="61" customFormat="1" ht="12">
      <c r="B165" s="77"/>
      <c r="C165" s="114"/>
      <c r="D165" s="77"/>
      <c r="F165" s="77"/>
      <c r="G165" s="77"/>
      <c r="H165" s="77"/>
    </row>
    <row r="166" spans="1:23" s="61" customFormat="1">
      <c r="B166" s="77"/>
      <c r="C166" s="112"/>
      <c r="D166" s="78"/>
      <c r="F166" s="71"/>
      <c r="G166" s="78"/>
      <c r="H166" s="71"/>
      <c r="S166" s="62"/>
      <c r="T166" s="62"/>
      <c r="U166" s="62"/>
      <c r="V166" s="62"/>
      <c r="W166" s="62"/>
    </row>
    <row r="167" spans="1:23" s="61" customFormat="1">
      <c r="B167" s="81"/>
      <c r="C167" s="111"/>
      <c r="D167" s="78"/>
      <c r="F167" s="71"/>
      <c r="G167" s="68"/>
      <c r="H167" s="71"/>
      <c r="S167" s="62"/>
      <c r="T167" s="62"/>
      <c r="U167" s="62"/>
      <c r="V167" s="62"/>
      <c r="W167" s="62"/>
    </row>
    <row r="168" spans="1:23" s="61" customFormat="1" ht="12">
      <c r="B168" s="81"/>
      <c r="C168" s="111"/>
      <c r="D168" s="76"/>
      <c r="F168" s="68"/>
      <c r="G168" s="68"/>
      <c r="H168" s="68"/>
      <c r="S168" s="62"/>
      <c r="T168" s="62"/>
      <c r="U168" s="62"/>
      <c r="V168" s="62"/>
      <c r="W168" s="62"/>
    </row>
    <row r="169" spans="1:23">
      <c r="C169" s="111"/>
      <c r="D169" s="82"/>
    </row>
    <row r="170" spans="1:23">
      <c r="C170" s="111"/>
      <c r="D170" s="82"/>
    </row>
    <row r="171" spans="1:23">
      <c r="C171" s="111"/>
    </row>
    <row r="172" spans="1:23">
      <c r="C172" s="111"/>
    </row>
    <row r="173" spans="1:23">
      <c r="C173" s="111"/>
    </row>
    <row r="174" spans="1:23">
      <c r="C174" s="111"/>
    </row>
    <row r="175" spans="1:23">
      <c r="C175" s="111"/>
    </row>
    <row r="176" spans="1:23">
      <c r="C176" s="111"/>
    </row>
    <row r="177" spans="3:3">
      <c r="C177" s="111"/>
    </row>
    <row r="178" spans="3:3">
      <c r="C178" s="111"/>
    </row>
    <row r="179" spans="3:3">
      <c r="C179" s="111"/>
    </row>
    <row r="180" spans="3:3">
      <c r="C180" s="111"/>
    </row>
  </sheetData>
  <sheetProtection algorithmName="SHA-512" hashValue="nrkRjtRngmU4eUAjpZPos7wYgzn+menDHQFFc5rm+snPZO14GoDV3eAFQGgM1B//0PvJvD50lYewv9rgvOz8ow==" saltValue="OL7bhp7Z5FutPEScaBfmtg==" spinCount="100000" sheet="1" objects="1" scenarios="1" selectLockedCells="1" selectUnlockedCells="1"/>
  <pageMargins left="0.7" right="0.7" top="0.75" bottom="0.75" header="0.3" footer="0.3"/>
  <pageSetup paperSize="9" orientation="portrait" horizontalDpi="4294967295" verticalDpi="4294967295"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dimension ref="A1:E13"/>
  <sheetViews>
    <sheetView workbookViewId="0">
      <selection activeCell="E1" sqref="E1"/>
    </sheetView>
  </sheetViews>
  <sheetFormatPr defaultRowHeight="12.75"/>
  <cols>
    <col min="1" max="1" width="10.42578125" bestFit="1" customWidth="1"/>
    <col min="2" max="4" width="9.140625" style="162"/>
  </cols>
  <sheetData>
    <row r="1" spans="1:5">
      <c r="A1" s="155" t="s">
        <v>247</v>
      </c>
      <c r="B1" s="156" t="s">
        <v>248</v>
      </c>
      <c r="C1" s="156" t="s">
        <v>249</v>
      </c>
      <c r="D1" s="156" t="s">
        <v>250</v>
      </c>
    </row>
    <row r="3" spans="1:5">
      <c r="A3" s="157"/>
      <c r="B3" s="154">
        <v>234</v>
      </c>
      <c r="C3" s="162">
        <v>0</v>
      </c>
      <c r="D3" s="162">
        <v>22</v>
      </c>
    </row>
    <row r="5" spans="1:5">
      <c r="A5" s="159"/>
      <c r="B5" s="162">
        <v>0</v>
      </c>
      <c r="C5" s="162">
        <v>142</v>
      </c>
      <c r="D5" s="162">
        <v>207</v>
      </c>
    </row>
    <row r="7" spans="1:5">
      <c r="A7" s="161"/>
      <c r="B7" s="162">
        <v>127</v>
      </c>
      <c r="C7" s="162">
        <v>198</v>
      </c>
      <c r="D7" s="162">
        <v>231</v>
      </c>
    </row>
    <row r="9" spans="1:5">
      <c r="A9" s="160"/>
      <c r="B9" s="162">
        <v>191</v>
      </c>
      <c r="C9" s="162">
        <v>227</v>
      </c>
      <c r="D9" s="162">
        <v>243</v>
      </c>
    </row>
    <row r="11" spans="1:5">
      <c r="A11" s="158"/>
      <c r="B11" s="162">
        <v>253</v>
      </c>
      <c r="C11" s="162">
        <v>215</v>
      </c>
      <c r="D11" s="162">
        <v>139</v>
      </c>
    </row>
    <row r="13" spans="1:5">
      <c r="A13" s="165"/>
      <c r="B13" s="162">
        <v>252</v>
      </c>
      <c r="C13" s="162">
        <v>175</v>
      </c>
      <c r="D13" s="162">
        <v>23</v>
      </c>
      <c r="E13" t="s">
        <v>257</v>
      </c>
    </row>
  </sheetData>
  <sheetProtection algorithmName="SHA-512" hashValue="3bLPsaDXZv/Rf8HmpsBXJX2bCzaqZJGbpNK64DdAzk9c7Nhjp9gfy79cxYcODg9U3wbMOuQMQe2RaP1NkGpuSA==" saltValue="qz0ikVOYGpUD9ckNC75/TA==" spinCount="100000" sheet="1" objects="1" scenarios="1" selectLockedCells="1" selectUnlockedCells="1"/>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dimension ref="A1:A232"/>
  <sheetViews>
    <sheetView zoomScaleNormal="100" workbookViewId="0">
      <selection activeCell="A3" sqref="A3"/>
    </sheetView>
  </sheetViews>
  <sheetFormatPr defaultRowHeight="12.75"/>
  <cols>
    <col min="1" max="1" width="255.5703125" style="265" customWidth="1"/>
  </cols>
  <sheetData>
    <row r="1" spans="1:1" ht="18">
      <c r="A1" s="267" t="s">
        <v>531</v>
      </c>
    </row>
    <row r="2" spans="1:1">
      <c r="A2" s="265" t="s">
        <v>682</v>
      </c>
    </row>
    <row r="4" spans="1:1">
      <c r="A4" s="312" t="s">
        <v>673</v>
      </c>
    </row>
    <row r="5" spans="1:1">
      <c r="A5" s="313" t="s">
        <v>676</v>
      </c>
    </row>
    <row r="6" spans="1:1">
      <c r="A6" s="312"/>
    </row>
    <row r="7" spans="1:1">
      <c r="A7" s="312" t="s">
        <v>654</v>
      </c>
    </row>
    <row r="8" spans="1:1">
      <c r="A8" s="313" t="s">
        <v>675</v>
      </c>
    </row>
    <row r="9" spans="1:1">
      <c r="A9" s="313" t="s">
        <v>674</v>
      </c>
    </row>
    <row r="10" spans="1:1">
      <c r="A10" s="313" t="s">
        <v>678</v>
      </c>
    </row>
    <row r="11" spans="1:1">
      <c r="A11" s="313"/>
    </row>
    <row r="12" spans="1:1">
      <c r="A12" s="312" t="s">
        <v>679</v>
      </c>
    </row>
    <row r="13" spans="1:1">
      <c r="A13" s="313" t="s">
        <v>698</v>
      </c>
    </row>
    <row r="14" spans="1:1">
      <c r="A14" s="313" t="s">
        <v>684</v>
      </c>
    </row>
    <row r="15" spans="1:1">
      <c r="A15" s="313" t="s">
        <v>685</v>
      </c>
    </row>
    <row r="16" spans="1:1">
      <c r="A16" s="313" t="s">
        <v>680</v>
      </c>
    </row>
    <row r="17" spans="1:1">
      <c r="A17" s="313" t="s">
        <v>726</v>
      </c>
    </row>
    <row r="18" spans="1:1">
      <c r="A18" s="313" t="s">
        <v>720</v>
      </c>
    </row>
    <row r="19" spans="1:1">
      <c r="A19" s="313" t="s">
        <v>725</v>
      </c>
    </row>
    <row r="20" spans="1:1">
      <c r="A20" s="313" t="s">
        <v>737</v>
      </c>
    </row>
    <row r="21" spans="1:1">
      <c r="A21" s="313" t="s">
        <v>742</v>
      </c>
    </row>
    <row r="22" spans="1:1">
      <c r="A22" s="313" t="s">
        <v>746</v>
      </c>
    </row>
    <row r="23" spans="1:1">
      <c r="A23" s="313"/>
    </row>
    <row r="24" spans="1:1">
      <c r="A24" s="312" t="s">
        <v>785</v>
      </c>
    </row>
    <row r="25" spans="1:1">
      <c r="A25" s="313" t="s">
        <v>786</v>
      </c>
    </row>
    <row r="26" spans="1:1">
      <c r="A26" s="313" t="s">
        <v>792</v>
      </c>
    </row>
    <row r="27" spans="1:1">
      <c r="A27" s="313" t="s">
        <v>787</v>
      </c>
    </row>
    <row r="28" spans="1:1">
      <c r="A28" s="313" t="s">
        <v>799</v>
      </c>
    </row>
    <row r="29" spans="1:1">
      <c r="A29" s="313"/>
    </row>
    <row r="30" spans="1:1">
      <c r="A30" s="312"/>
    </row>
    <row r="31" spans="1:1">
      <c r="A31" s="312"/>
    </row>
    <row r="32" spans="1:1">
      <c r="A32" s="312"/>
    </row>
    <row r="33" spans="1:1">
      <c r="A33" s="312"/>
    </row>
    <row r="34" spans="1:1">
      <c r="A34" s="312"/>
    </row>
    <row r="35" spans="1:1">
      <c r="A35" s="312"/>
    </row>
    <row r="36" spans="1:1">
      <c r="A36" s="312"/>
    </row>
    <row r="37" spans="1:1">
      <c r="A37" s="312"/>
    </row>
    <row r="38" spans="1:1">
      <c r="A38" s="312"/>
    </row>
    <row r="39" spans="1:1">
      <c r="A39" s="312"/>
    </row>
    <row r="40" spans="1:1">
      <c r="A40" s="312"/>
    </row>
    <row r="41" spans="1:1">
      <c r="A41" s="312"/>
    </row>
    <row r="42" spans="1:1">
      <c r="A42" s="312"/>
    </row>
    <row r="43" spans="1:1">
      <c r="A43" s="312"/>
    </row>
    <row r="44" spans="1:1">
      <c r="A44" s="312"/>
    </row>
    <row r="45" spans="1:1">
      <c r="A45" s="312"/>
    </row>
    <row r="46" spans="1:1">
      <c r="A46" s="312"/>
    </row>
    <row r="47" spans="1:1">
      <c r="A47" s="312"/>
    </row>
    <row r="48" spans="1:1">
      <c r="A48" s="312"/>
    </row>
    <row r="49" spans="1:1">
      <c r="A49" s="313"/>
    </row>
    <row r="50" spans="1:1">
      <c r="A50" s="313"/>
    </row>
    <row r="51" spans="1:1">
      <c r="A51" s="313"/>
    </row>
    <row r="52" spans="1:1">
      <c r="A52" s="313"/>
    </row>
    <row r="53" spans="1:1">
      <c r="A53" s="313"/>
    </row>
    <row r="54" spans="1:1">
      <c r="A54" s="313"/>
    </row>
    <row r="55" spans="1:1">
      <c r="A55" s="313"/>
    </row>
    <row r="56" spans="1:1">
      <c r="A56" s="313"/>
    </row>
    <row r="57" spans="1:1">
      <c r="A57" s="313"/>
    </row>
    <row r="58" spans="1:1">
      <c r="A58" s="313"/>
    </row>
    <row r="59" spans="1:1">
      <c r="A59" s="313"/>
    </row>
    <row r="60" spans="1:1">
      <c r="A60" s="313"/>
    </row>
    <row r="61" spans="1:1">
      <c r="A61" s="313"/>
    </row>
    <row r="62" spans="1:1">
      <c r="A62" s="313"/>
    </row>
    <row r="63" spans="1:1">
      <c r="A63" s="313"/>
    </row>
    <row r="64" spans="1:1">
      <c r="A64" s="313"/>
    </row>
    <row r="65" spans="1:1">
      <c r="A65" s="313"/>
    </row>
    <row r="66" spans="1:1">
      <c r="A66" s="313"/>
    </row>
    <row r="67" spans="1:1">
      <c r="A67" s="313"/>
    </row>
    <row r="68" spans="1:1">
      <c r="A68" s="313"/>
    </row>
    <row r="69" spans="1:1">
      <c r="A69" s="325" t="s">
        <v>722</v>
      </c>
    </row>
    <row r="70" spans="1:1" s="332" customFormat="1" ht="122.25" customHeight="1">
      <c r="A70" s="331" t="s">
        <v>789</v>
      </c>
    </row>
    <row r="71" spans="1:1" s="332" customFormat="1" ht="12.75" customHeight="1">
      <c r="A71" s="325" t="s">
        <v>781</v>
      </c>
    </row>
    <row r="72" spans="1:1" s="332" customFormat="1" ht="63.75">
      <c r="A72" s="331" t="s">
        <v>782</v>
      </c>
    </row>
    <row r="73" spans="1:1">
      <c r="A73" s="325" t="s">
        <v>783</v>
      </c>
    </row>
    <row r="74" spans="1:1" s="332" customFormat="1" ht="63.75">
      <c r="A74" s="331" t="s">
        <v>784</v>
      </c>
    </row>
    <row r="75" spans="1:1">
      <c r="A75" s="326"/>
    </row>
    <row r="76" spans="1:1">
      <c r="A76" s="326"/>
    </row>
    <row r="77" spans="1:1">
      <c r="A77" s="313"/>
    </row>
    <row r="78" spans="1:1" ht="18">
      <c r="A78" s="267" t="s">
        <v>788</v>
      </c>
    </row>
    <row r="80" spans="1:1" ht="15.75">
      <c r="A80" s="282" t="s">
        <v>396</v>
      </c>
    </row>
    <row r="82" spans="1:1">
      <c r="A82" s="265" t="s">
        <v>747</v>
      </c>
    </row>
    <row r="83" spans="1:1">
      <c r="A83" s="265" t="s">
        <v>392</v>
      </c>
    </row>
    <row r="84" spans="1:1">
      <c r="A84" s="265" t="s">
        <v>439</v>
      </c>
    </row>
    <row r="85" spans="1:1">
      <c r="A85" s="265" t="s">
        <v>393</v>
      </c>
    </row>
    <row r="86" spans="1:1">
      <c r="A86" s="266" t="s">
        <v>404</v>
      </c>
    </row>
    <row r="87" spans="1:1">
      <c r="A87" s="266" t="s">
        <v>436</v>
      </c>
    </row>
    <row r="88" spans="1:1">
      <c r="A88" s="266" t="s">
        <v>437</v>
      </c>
    </row>
    <row r="89" spans="1:1">
      <c r="A89" s="265" t="s">
        <v>394</v>
      </c>
    </row>
    <row r="90" spans="1:1">
      <c r="A90" s="265" t="s">
        <v>395</v>
      </c>
    </row>
    <row r="91" spans="1:1">
      <c r="A91" s="265" t="s">
        <v>397</v>
      </c>
    </row>
    <row r="94" spans="1:1" ht="15.75">
      <c r="A94" s="282" t="s">
        <v>398</v>
      </c>
    </row>
    <row r="96" spans="1:1">
      <c r="A96" s="265" t="s">
        <v>399</v>
      </c>
    </row>
    <row r="97" spans="1:1">
      <c r="A97" s="266" t="s">
        <v>403</v>
      </c>
    </row>
    <row r="98" spans="1:1">
      <c r="A98" s="266" t="s">
        <v>400</v>
      </c>
    </row>
    <row r="99" spans="1:1">
      <c r="A99" s="266" t="s">
        <v>401</v>
      </c>
    </row>
    <row r="102" spans="1:1" ht="15.75">
      <c r="A102" s="282" t="s">
        <v>402</v>
      </c>
    </row>
    <row r="104" spans="1:1">
      <c r="A104" s="265" t="s">
        <v>405</v>
      </c>
    </row>
    <row r="105" spans="1:1">
      <c r="A105" s="265" t="s">
        <v>790</v>
      </c>
    </row>
    <row r="106" spans="1:1">
      <c r="A106" s="265" t="s">
        <v>406</v>
      </c>
    </row>
    <row r="108" spans="1:1">
      <c r="A108" s="265" t="s">
        <v>407</v>
      </c>
    </row>
    <row r="109" spans="1:1">
      <c r="A109" s="265" t="s">
        <v>791</v>
      </c>
    </row>
    <row r="110" spans="1:1">
      <c r="A110" s="265" t="s">
        <v>703</v>
      </c>
    </row>
    <row r="113" spans="1:1" ht="15.75">
      <c r="A113" s="282" t="s">
        <v>408</v>
      </c>
    </row>
    <row r="115" spans="1:1">
      <c r="A115" s="265" t="s">
        <v>716</v>
      </c>
    </row>
    <row r="116" spans="1:1">
      <c r="A116" s="265" t="s">
        <v>715</v>
      </c>
    </row>
    <row r="117" spans="1:1">
      <c r="A117" s="266" t="s">
        <v>717</v>
      </c>
    </row>
    <row r="118" spans="1:1">
      <c r="A118" s="266" t="s">
        <v>414</v>
      </c>
    </row>
    <row r="119" spans="1:1">
      <c r="A119" s="269" t="s">
        <v>416</v>
      </c>
    </row>
    <row r="120" spans="1:1">
      <c r="A120" s="271" t="s">
        <v>240</v>
      </c>
    </row>
    <row r="121" spans="1:1">
      <c r="A121" s="271" t="s">
        <v>500</v>
      </c>
    </row>
    <row r="122" spans="1:1">
      <c r="A122" s="269" t="s">
        <v>415</v>
      </c>
    </row>
    <row r="123" spans="1:1">
      <c r="A123" s="272" t="s">
        <v>35</v>
      </c>
    </row>
    <row r="124" spans="1:1">
      <c r="A124" s="273" t="s">
        <v>36</v>
      </c>
    </row>
    <row r="125" spans="1:1">
      <c r="A125" s="273" t="s">
        <v>37</v>
      </c>
    </row>
    <row r="126" spans="1:1">
      <c r="A126" s="272" t="s">
        <v>500</v>
      </c>
    </row>
    <row r="127" spans="1:1">
      <c r="A127" s="268" t="s">
        <v>417</v>
      </c>
    </row>
    <row r="128" spans="1:1">
      <c r="A128" s="266" t="s">
        <v>718</v>
      </c>
    </row>
    <row r="129" spans="1:1">
      <c r="A129" s="268" t="s">
        <v>811</v>
      </c>
    </row>
    <row r="131" spans="1:1">
      <c r="A131" s="265" t="s">
        <v>418</v>
      </c>
    </row>
    <row r="132" spans="1:1">
      <c r="A132" s="265" t="s">
        <v>419</v>
      </c>
    </row>
    <row r="134" spans="1:1">
      <c r="A134" s="265" t="s">
        <v>421</v>
      </c>
    </row>
    <row r="135" spans="1:1">
      <c r="A135" s="266" t="s">
        <v>420</v>
      </c>
    </row>
    <row r="136" spans="1:1">
      <c r="A136" s="270" t="s">
        <v>422</v>
      </c>
    </row>
    <row r="137" spans="1:1">
      <c r="A137" s="270" t="s">
        <v>423</v>
      </c>
    </row>
    <row r="138" spans="1:1">
      <c r="A138" s="270" t="s">
        <v>424</v>
      </c>
    </row>
    <row r="139" spans="1:1">
      <c r="A139" s="270" t="s">
        <v>425</v>
      </c>
    </row>
    <row r="140" spans="1:1">
      <c r="A140" s="266" t="s">
        <v>440</v>
      </c>
    </row>
    <row r="141" spans="1:1">
      <c r="A141" s="270" t="s">
        <v>441</v>
      </c>
    </row>
    <row r="142" spans="1:1">
      <c r="A142" s="270" t="s">
        <v>442</v>
      </c>
    </row>
    <row r="143" spans="1:1">
      <c r="A143" s="270" t="s">
        <v>443</v>
      </c>
    </row>
    <row r="144" spans="1:1">
      <c r="A144" s="266" t="s">
        <v>444</v>
      </c>
    </row>
    <row r="145" spans="1:1">
      <c r="A145" s="270" t="s">
        <v>696</v>
      </c>
    </row>
    <row r="146" spans="1:1">
      <c r="A146" s="266" t="s">
        <v>445</v>
      </c>
    </row>
    <row r="147" spans="1:1">
      <c r="A147" s="270" t="s">
        <v>697</v>
      </c>
    </row>
    <row r="150" spans="1:1" ht="15.75">
      <c r="A150" s="282" t="s">
        <v>464</v>
      </c>
    </row>
    <row r="152" spans="1:1">
      <c r="A152" s="265" t="s">
        <v>446</v>
      </c>
    </row>
    <row r="154" spans="1:1">
      <c r="A154" s="265" t="s">
        <v>797</v>
      </c>
    </row>
    <row r="155" spans="1:1">
      <c r="A155" s="266" t="s">
        <v>465</v>
      </c>
    </row>
    <row r="156" spans="1:1">
      <c r="A156" s="266" t="s">
        <v>507</v>
      </c>
    </row>
    <row r="157" spans="1:1">
      <c r="A157" s="266" t="s">
        <v>466</v>
      </c>
    </row>
    <row r="158" spans="1:1">
      <c r="A158" s="266" t="s">
        <v>469</v>
      </c>
    </row>
    <row r="159" spans="1:1">
      <c r="A159" s="266" t="s">
        <v>467</v>
      </c>
    </row>
    <row r="160" spans="1:1">
      <c r="A160" s="266" t="s">
        <v>468</v>
      </c>
    </row>
    <row r="161" spans="1:1">
      <c r="A161" s="266" t="s">
        <v>798</v>
      </c>
    </row>
    <row r="162" spans="1:1">
      <c r="A162" s="266" t="s">
        <v>793</v>
      </c>
    </row>
    <row r="163" spans="1:1">
      <c r="A163" s="266"/>
    </row>
    <row r="164" spans="1:1">
      <c r="A164" s="265" t="s">
        <v>794</v>
      </c>
    </row>
    <row r="165" spans="1:1">
      <c r="A165" s="265" t="s">
        <v>795</v>
      </c>
    </row>
    <row r="166" spans="1:1">
      <c r="A166" s="265" t="s">
        <v>796</v>
      </c>
    </row>
    <row r="168" spans="1:1">
      <c r="A168" s="265" t="s">
        <v>800</v>
      </c>
    </row>
    <row r="169" spans="1:1">
      <c r="A169" s="290" t="s">
        <v>470</v>
      </c>
    </row>
    <row r="171" spans="1:1">
      <c r="A171" s="265" t="s">
        <v>801</v>
      </c>
    </row>
    <row r="173" spans="1:1">
      <c r="A173" s="265" t="s">
        <v>802</v>
      </c>
    </row>
    <row r="174" spans="1:1">
      <c r="A174" s="266" t="s">
        <v>465</v>
      </c>
    </row>
    <row r="175" spans="1:1">
      <c r="A175" s="266" t="s">
        <v>472</v>
      </c>
    </row>
    <row r="176" spans="1:1">
      <c r="A176" s="266" t="s">
        <v>471</v>
      </c>
    </row>
    <row r="177" spans="1:1">
      <c r="A177" s="266" t="s">
        <v>803</v>
      </c>
    </row>
    <row r="178" spans="1:1">
      <c r="A178" s="266" t="s">
        <v>521</v>
      </c>
    </row>
    <row r="179" spans="1:1">
      <c r="A179" s="266" t="s">
        <v>806</v>
      </c>
    </row>
    <row r="180" spans="1:1">
      <c r="A180" s="266" t="s">
        <v>807</v>
      </c>
    </row>
    <row r="181" spans="1:1">
      <c r="A181" s="266" t="s">
        <v>808</v>
      </c>
    </row>
    <row r="182" spans="1:1">
      <c r="A182" s="266" t="s">
        <v>809</v>
      </c>
    </row>
    <row r="183" spans="1:1">
      <c r="A183" s="266"/>
    </row>
    <row r="184" spans="1:1" ht="15.75">
      <c r="A184" s="373" t="s">
        <v>810</v>
      </c>
    </row>
    <row r="185" spans="1:1" ht="13.5" thickBot="1">
      <c r="A185" s="306"/>
    </row>
    <row r="186" spans="1:1" ht="15.75" thickBot="1">
      <c r="A186" s="307" t="s">
        <v>522</v>
      </c>
    </row>
    <row r="187" spans="1:1" ht="15.75" customHeight="1" thickBot="1">
      <c r="A187" s="308" t="s">
        <v>523</v>
      </c>
    </row>
    <row r="188" spans="1:1" ht="12.75" customHeight="1" thickBot="1">
      <c r="A188" s="309" t="s">
        <v>524</v>
      </c>
    </row>
    <row r="189" spans="1:1" ht="15.75" thickBot="1">
      <c r="A189" s="310" t="s">
        <v>525</v>
      </c>
    </row>
    <row r="190" spans="1:1" ht="15.75" thickBot="1">
      <c r="A190" s="309" t="s">
        <v>526</v>
      </c>
    </row>
    <row r="191" spans="1:1" ht="15.75" thickBot="1">
      <c r="A191" s="309" t="s">
        <v>527</v>
      </c>
    </row>
    <row r="192" spans="1:1" ht="15.75" thickBot="1">
      <c r="A192" s="309" t="s">
        <v>528</v>
      </c>
    </row>
    <row r="193" spans="1:1" ht="15.75" thickBot="1">
      <c r="A193" s="309" t="s">
        <v>529</v>
      </c>
    </row>
    <row r="194" spans="1:1" ht="58.5" customHeight="1" thickBot="1">
      <c r="A194" s="311" t="s">
        <v>530</v>
      </c>
    </row>
    <row r="195" spans="1:1">
      <c r="A195" s="306"/>
    </row>
    <row r="196" spans="1:1">
      <c r="A196" s="306"/>
    </row>
    <row r="197" spans="1:1">
      <c r="A197" s="306"/>
    </row>
    <row r="198" spans="1:1">
      <c r="A198" s="266"/>
    </row>
    <row r="199" spans="1:1">
      <c r="A199" s="266"/>
    </row>
    <row r="200" spans="1:1">
      <c r="A200" s="266"/>
    </row>
    <row r="201" spans="1:1">
      <c r="A201" s="266"/>
    </row>
    <row r="202" spans="1:1">
      <c r="A202" s="266"/>
    </row>
    <row r="203" spans="1:1">
      <c r="A203" s="266"/>
    </row>
    <row r="204" spans="1:1">
      <c r="A204" s="266"/>
    </row>
    <row r="205" spans="1:1">
      <c r="A205" s="266"/>
    </row>
    <row r="206" spans="1:1">
      <c r="A206" s="266"/>
    </row>
    <row r="207" spans="1:1">
      <c r="A207" s="266"/>
    </row>
    <row r="208" spans="1:1">
      <c r="A208" s="266"/>
    </row>
    <row r="209" spans="1:1">
      <c r="A209" s="266"/>
    </row>
    <row r="210" spans="1:1">
      <c r="A210" s="266"/>
    </row>
    <row r="211" spans="1:1">
      <c r="A211" s="266"/>
    </row>
    <row r="212" spans="1:1">
      <c r="A212" s="266"/>
    </row>
    <row r="213" spans="1:1">
      <c r="A213" s="266"/>
    </row>
    <row r="214" spans="1:1">
      <c r="A214" s="266" t="s">
        <v>719</v>
      </c>
    </row>
    <row r="215" spans="1:1">
      <c r="A215" s="268" t="s">
        <v>701</v>
      </c>
    </row>
    <row r="216" spans="1:1">
      <c r="A216" s="268" t="s">
        <v>702</v>
      </c>
    </row>
    <row r="217" spans="1:1">
      <c r="A217" s="268" t="s">
        <v>704</v>
      </c>
    </row>
    <row r="218" spans="1:1">
      <c r="A218" s="268" t="s">
        <v>699</v>
      </c>
    </row>
    <row r="219" spans="1:1">
      <c r="A219" s="268" t="s">
        <v>700</v>
      </c>
    </row>
    <row r="220" spans="1:1">
      <c r="A220" s="268"/>
    </row>
    <row r="222" spans="1:1" ht="15.75">
      <c r="A222" s="282" t="s">
        <v>473</v>
      </c>
    </row>
    <row r="224" spans="1:1">
      <c r="A224" s="265" t="s">
        <v>474</v>
      </c>
    </row>
    <row r="225" spans="1:1">
      <c r="A225" s="265" t="s">
        <v>812</v>
      </c>
    </row>
    <row r="226" spans="1:1">
      <c r="A226" s="265" t="s">
        <v>475</v>
      </c>
    </row>
    <row r="227" spans="1:1">
      <c r="A227" s="265" t="s">
        <v>476</v>
      </c>
    </row>
    <row r="230" spans="1:1" ht="15.75">
      <c r="A230" s="282" t="s">
        <v>477</v>
      </c>
    </row>
    <row r="232" spans="1:1">
      <c r="A232" s="265" t="s">
        <v>478</v>
      </c>
    </row>
  </sheetData>
  <sheetProtection algorithmName="SHA-512" hashValue="cJfRD7HFcLnQhgR59Ta3PjVJu+U1fJIP+gOklLmQdO8Tjvzv7Kbcht/CNP3rHKVovKjpPVegNhFHWDPWDkAz3g==" saltValue="pdHmg9z5X4Wvy3EjCPJ7xg==" spinCount="100000" sheet="1" objects="1" scenarios="1" selectLockedCells="1" selectUnlockedCells="1"/>
  <pageMargins left="0.7" right="0.7" top="0.75" bottom="0.75" header="0.3" footer="0.3"/>
  <pageSetup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fitToPage="1"/>
  </sheetPr>
  <dimension ref="A2:R145"/>
  <sheetViews>
    <sheetView showGridLines="0" showRowColHeaders="0" zoomScale="70" zoomScaleNormal="70" workbookViewId="0">
      <selection activeCell="F17" sqref="F17:F18"/>
    </sheetView>
  </sheetViews>
  <sheetFormatPr defaultColWidth="11.42578125" defaultRowHeight="12.75"/>
  <cols>
    <col min="1" max="9" width="12.85546875" style="18" customWidth="1"/>
    <col min="10" max="10" width="16.7109375" style="18" customWidth="1"/>
    <col min="11" max="17" width="12.85546875" style="18" customWidth="1"/>
    <col min="18" max="16384" width="11.42578125" style="18"/>
  </cols>
  <sheetData>
    <row r="2" spans="1:17" ht="12.75" customHeight="1"/>
    <row r="3" spans="1:17" ht="12.75" customHeight="1">
      <c r="N3" s="393" t="str">
        <f ca="1">Translation!B11</f>
        <v>PRAESENSA</v>
      </c>
      <c r="O3" s="393"/>
      <c r="P3" s="393"/>
      <c r="Q3" s="393"/>
    </row>
    <row r="4" spans="1:17" ht="12.75" customHeight="1">
      <c r="N4" s="393"/>
      <c r="O4" s="393"/>
      <c r="P4" s="393"/>
      <c r="Q4" s="393"/>
    </row>
    <row r="5" spans="1:17" ht="15" customHeight="1">
      <c r="N5" s="394" t="str">
        <f ca="1">Translation!B12&amp;" "&amp;Translation!B13&amp;" "&amp;Translation!B14</f>
        <v xml:space="preserve">Power calculator V1.3 </v>
      </c>
      <c r="O5" s="394"/>
      <c r="P5" s="394"/>
      <c r="Q5" s="394"/>
    </row>
    <row r="6" spans="1:17" ht="15" customHeight="1">
      <c r="N6" s="394"/>
      <c r="O6" s="394"/>
      <c r="P6" s="394"/>
      <c r="Q6" s="394"/>
    </row>
    <row r="7" spans="1:17" ht="15" customHeight="1">
      <c r="A7" s="39"/>
      <c r="B7" s="39"/>
      <c r="C7" s="39"/>
      <c r="L7" s="144"/>
      <c r="M7" s="143"/>
    </row>
    <row r="8" spans="1:17" ht="15" customHeight="1">
      <c r="A8" s="203"/>
      <c r="B8" s="427" t="str">
        <f ca="1">Translation!B7</f>
        <v>Date:</v>
      </c>
      <c r="C8" s="459"/>
      <c r="D8" s="463">
        <f ca="1">TODAY()</f>
        <v>45336</v>
      </c>
      <c r="E8" s="464"/>
      <c r="F8" s="464"/>
      <c r="G8" s="464"/>
      <c r="H8" s="464"/>
      <c r="I8" s="464"/>
      <c r="J8" s="464"/>
      <c r="K8" s="464"/>
      <c r="L8" s="464"/>
      <c r="M8" s="464"/>
      <c r="N8" s="464"/>
      <c r="O8" s="464"/>
      <c r="P8" s="464"/>
      <c r="Q8" s="464"/>
    </row>
    <row r="9" spans="1:17" ht="15" customHeight="1">
      <c r="A9" s="204"/>
      <c r="B9" s="428"/>
      <c r="C9" s="460"/>
      <c r="D9" s="465"/>
      <c r="E9" s="466"/>
      <c r="F9" s="466"/>
      <c r="G9" s="466"/>
      <c r="H9" s="466"/>
      <c r="I9" s="466"/>
      <c r="J9" s="466"/>
      <c r="K9" s="466"/>
      <c r="L9" s="466"/>
      <c r="M9" s="466"/>
      <c r="N9" s="466"/>
      <c r="O9" s="466"/>
      <c r="P9" s="466"/>
      <c r="Q9" s="466"/>
    </row>
    <row r="10" spans="1:17" ht="15" customHeight="1">
      <c r="A10" s="205"/>
      <c r="B10" s="461" t="str">
        <f ca="1">Translation!B9</f>
        <v>Project:</v>
      </c>
      <c r="C10" s="462"/>
      <c r="D10" s="467" t="s">
        <v>519</v>
      </c>
      <c r="E10" s="468"/>
      <c r="F10" s="468"/>
      <c r="G10" s="468"/>
      <c r="H10" s="468"/>
      <c r="I10" s="468"/>
      <c r="J10" s="468"/>
      <c r="K10" s="468"/>
      <c r="L10" s="468"/>
      <c r="M10" s="468"/>
      <c r="N10" s="468"/>
      <c r="O10" s="468"/>
      <c r="P10" s="468"/>
      <c r="Q10" s="468"/>
    </row>
    <row r="11" spans="1:17" ht="15" customHeight="1">
      <c r="A11" s="203"/>
      <c r="B11" s="427"/>
      <c r="C11" s="459"/>
      <c r="D11" s="469"/>
      <c r="E11" s="470"/>
      <c r="F11" s="470"/>
      <c r="G11" s="470"/>
      <c r="H11" s="470"/>
      <c r="I11" s="470"/>
      <c r="J11" s="470"/>
      <c r="K11" s="470"/>
      <c r="L11" s="470"/>
      <c r="M11" s="470"/>
      <c r="N11" s="470"/>
      <c r="O11" s="470"/>
      <c r="P11" s="470"/>
      <c r="Q11" s="470"/>
    </row>
    <row r="12" spans="1:17" ht="15" customHeight="1">
      <c r="B12" s="39"/>
      <c r="C12" s="39"/>
      <c r="D12" s="39"/>
      <c r="E12" s="39"/>
      <c r="F12" s="39"/>
      <c r="G12" s="39"/>
      <c r="H12" s="39"/>
      <c r="I12" s="39"/>
      <c r="J12" s="39"/>
      <c r="K12" s="39"/>
      <c r="L12" s="145"/>
      <c r="M12" s="122"/>
      <c r="N12" s="122"/>
      <c r="O12" s="122"/>
      <c r="P12" s="122"/>
      <c r="Q12" s="130"/>
    </row>
    <row r="13" spans="1:17" ht="15" customHeight="1">
      <c r="L13" s="145"/>
      <c r="M13" s="122"/>
      <c r="N13" s="122"/>
      <c r="O13" s="122"/>
      <c r="P13" s="122"/>
      <c r="Q13" s="130"/>
    </row>
    <row r="14" spans="1:17" ht="15" customHeight="1">
      <c r="L14" s="145"/>
      <c r="M14" s="122"/>
      <c r="N14" s="122"/>
      <c r="O14" s="122"/>
      <c r="P14" s="122"/>
      <c r="Q14" s="130"/>
    </row>
    <row r="15" spans="1:17" ht="15" customHeight="1">
      <c r="B15" s="471" t="str">
        <f ca="1">Translation!B16</f>
        <v>Battery Operation Requirements</v>
      </c>
      <c r="C15" s="471"/>
      <c r="D15" s="471"/>
      <c r="E15" s="471"/>
      <c r="F15" s="471"/>
      <c r="G15" s="471"/>
      <c r="H15" s="471"/>
      <c r="I15" s="471"/>
      <c r="J15" s="471"/>
      <c r="K15" s="471"/>
      <c r="L15" s="471"/>
      <c r="M15" s="471"/>
      <c r="N15" s="471"/>
      <c r="O15" s="471"/>
      <c r="P15" s="471"/>
      <c r="Q15" s="471"/>
    </row>
    <row r="16" spans="1:17" ht="15" customHeight="1">
      <c r="B16" s="472"/>
      <c r="C16" s="472"/>
      <c r="D16" s="472"/>
      <c r="E16" s="472"/>
      <c r="F16" s="472"/>
      <c r="G16" s="472"/>
      <c r="H16" s="472"/>
      <c r="I16" s="472"/>
      <c r="J16" s="472"/>
      <c r="K16" s="472"/>
      <c r="L16" s="472"/>
      <c r="M16" s="472"/>
      <c r="N16" s="472"/>
      <c r="O16" s="472"/>
      <c r="P16" s="472"/>
      <c r="Q16" s="472"/>
    </row>
    <row r="17" spans="1:17" ht="15" customHeight="1">
      <c r="B17" s="473" t="str">
        <f ca="1">Translation!B17</f>
        <v>Time in quiescent condition</v>
      </c>
      <c r="C17" s="473"/>
      <c r="D17" s="473"/>
      <c r="E17" s="473"/>
      <c r="F17" s="480">
        <v>24</v>
      </c>
      <c r="G17" s="485" t="str">
        <f ca="1">Translation!B20</f>
        <v>hour</v>
      </c>
      <c r="H17" s="445" t="str">
        <f ca="1">Translation!B144</f>
        <v>When the system is powered by a power supply conforming to EN 54-4 and no other functional condition is indicated.</v>
      </c>
      <c r="I17" s="446"/>
      <c r="J17" s="446"/>
      <c r="K17" s="446"/>
      <c r="L17" s="446"/>
      <c r="M17" s="446"/>
      <c r="N17" s="446"/>
      <c r="O17" s="446"/>
      <c r="P17" s="446"/>
      <c r="Q17" s="446"/>
    </row>
    <row r="18" spans="1:17" ht="15" customHeight="1">
      <c r="B18" s="474"/>
      <c r="C18" s="474"/>
      <c r="D18" s="474"/>
      <c r="E18" s="474"/>
      <c r="F18" s="481"/>
      <c r="G18" s="486"/>
      <c r="H18" s="457"/>
      <c r="I18" s="458"/>
      <c r="J18" s="458"/>
      <c r="K18" s="458"/>
      <c r="L18" s="458"/>
      <c r="M18" s="458"/>
      <c r="N18" s="458"/>
      <c r="O18" s="458"/>
      <c r="P18" s="458"/>
      <c r="Q18" s="458"/>
    </row>
    <row r="19" spans="1:17" ht="15" customHeight="1">
      <c r="B19" s="475" t="str">
        <f ca="1">Translation!B23</f>
        <v>Time in evacuation condition</v>
      </c>
      <c r="C19" s="475"/>
      <c r="D19" s="475"/>
      <c r="E19" s="476"/>
      <c r="F19" s="482">
        <v>30</v>
      </c>
      <c r="G19" s="487" t="str">
        <f ca="1">Translation!B24</f>
        <v>min.</v>
      </c>
      <c r="H19" s="445" t="str">
        <f ca="1">Translation!B146</f>
        <v xml:space="preserve">Maximum time interval the voice alarm system must be used for evacuation. </v>
      </c>
      <c r="I19" s="446"/>
      <c r="J19" s="446"/>
      <c r="K19" s="446"/>
      <c r="L19" s="446"/>
      <c r="M19" s="446"/>
      <c r="N19" s="446"/>
      <c r="O19" s="446"/>
      <c r="P19" s="446"/>
      <c r="Q19" s="446"/>
    </row>
    <row r="20" spans="1:17" ht="15" customHeight="1">
      <c r="B20" s="477"/>
      <c r="C20" s="477"/>
      <c r="D20" s="477"/>
      <c r="E20" s="478"/>
      <c r="F20" s="483"/>
      <c r="G20" s="488"/>
      <c r="H20" s="457"/>
      <c r="I20" s="458"/>
      <c r="J20" s="458"/>
      <c r="K20" s="458"/>
      <c r="L20" s="458"/>
      <c r="M20" s="458"/>
      <c r="N20" s="458"/>
      <c r="O20" s="458"/>
      <c r="P20" s="458"/>
      <c r="Q20" s="458"/>
    </row>
    <row r="21" spans="1:17" ht="15" customHeight="1">
      <c r="B21" s="479" t="str">
        <f ca="1">Translation!B26</f>
        <v>Safety factor (tolerance, temperature)</v>
      </c>
      <c r="C21" s="479"/>
      <c r="D21" s="479"/>
      <c r="E21" s="479"/>
      <c r="F21" s="482">
        <v>30</v>
      </c>
      <c r="G21" s="489" t="str">
        <f ca="1">Translation!B27</f>
        <v>%</v>
      </c>
      <c r="H21" s="445" t="str">
        <f ca="1">Translation!B148</f>
        <v>Additional battery capacity to compensate for aging and low temperature operation, appr. 10%, as well as reduced capacity,
appr. 20%, due to fast discharge of the battery (Peukert's law).</v>
      </c>
      <c r="I21" s="446"/>
      <c r="J21" s="446"/>
      <c r="K21" s="446"/>
      <c r="L21" s="446"/>
      <c r="M21" s="446"/>
      <c r="N21" s="446"/>
      <c r="O21" s="446"/>
      <c r="P21" s="446"/>
      <c r="Q21" s="446"/>
    </row>
    <row r="22" spans="1:17" ht="15" customHeight="1">
      <c r="B22" s="479"/>
      <c r="C22" s="479"/>
      <c r="D22" s="479"/>
      <c r="E22" s="479"/>
      <c r="F22" s="484"/>
      <c r="G22" s="490"/>
      <c r="H22" s="447"/>
      <c r="I22" s="448"/>
      <c r="J22" s="448"/>
      <c r="K22" s="448"/>
      <c r="L22" s="448"/>
      <c r="M22" s="448"/>
      <c r="N22" s="448"/>
      <c r="O22" s="448"/>
      <c r="P22" s="448"/>
      <c r="Q22" s="448"/>
    </row>
    <row r="23" spans="1:17" ht="15" customHeight="1">
      <c r="A23" s="126"/>
      <c r="B23" s="126"/>
      <c r="C23" s="126"/>
      <c r="D23" s="129"/>
      <c r="E23" s="129"/>
      <c r="F23" s="129"/>
      <c r="G23" s="129"/>
      <c r="H23" s="129"/>
      <c r="I23" s="129"/>
      <c r="J23" s="129"/>
      <c r="K23" s="129"/>
      <c r="L23" s="122"/>
      <c r="M23" s="122"/>
      <c r="N23" s="122"/>
      <c r="O23" s="122"/>
      <c r="P23" s="123"/>
      <c r="Q23" s="124"/>
    </row>
    <row r="24" spans="1:17" ht="15" customHeight="1">
      <c r="A24" s="39"/>
    </row>
    <row r="25" spans="1:17" ht="15" customHeight="1">
      <c r="A25" s="39"/>
    </row>
    <row r="26" spans="1:17" ht="15" customHeight="1">
      <c r="A26" s="39"/>
      <c r="B26" s="450" t="str">
        <f ca="1">Translation!B113&amp;" &gt;"</f>
        <v>Cluster &gt;</v>
      </c>
      <c r="C26" s="450"/>
      <c r="D26" s="450"/>
      <c r="E26" s="450"/>
      <c r="F26" s="450"/>
      <c r="G26" s="450"/>
      <c r="H26" s="450"/>
      <c r="I26" s="450"/>
      <c r="J26" s="450"/>
      <c r="K26" s="451"/>
      <c r="L26" s="419">
        <v>1</v>
      </c>
      <c r="M26" s="419">
        <v>2</v>
      </c>
      <c r="N26" s="419">
        <v>3</v>
      </c>
      <c r="O26" s="419">
        <v>4</v>
      </c>
      <c r="P26" s="419">
        <v>5</v>
      </c>
      <c r="Q26" s="403">
        <v>6</v>
      </c>
    </row>
    <row r="27" spans="1:17" ht="15" customHeight="1">
      <c r="A27" s="39"/>
      <c r="B27" s="452"/>
      <c r="C27" s="452"/>
      <c r="D27" s="452"/>
      <c r="E27" s="452"/>
      <c r="F27" s="452"/>
      <c r="G27" s="452"/>
      <c r="H27" s="452"/>
      <c r="I27" s="452"/>
      <c r="J27" s="452"/>
      <c r="K27" s="453"/>
      <c r="L27" s="420"/>
      <c r="M27" s="420"/>
      <c r="N27" s="420"/>
      <c r="O27" s="420"/>
      <c r="P27" s="420"/>
      <c r="Q27" s="405"/>
    </row>
    <row r="28" spans="1:17" ht="15" customHeight="1">
      <c r="A28" s="39"/>
      <c r="B28" s="434" t="str">
        <f ca="1">Translation!B114</f>
        <v>Required battery capacity including safety factor (minimum 100 Ah - maximum 230 Ah)</v>
      </c>
      <c r="C28" s="434"/>
      <c r="D28" s="434"/>
      <c r="E28" s="434"/>
      <c r="F28" s="434"/>
      <c r="G28" s="434"/>
      <c r="H28" s="434"/>
      <c r="I28" s="434"/>
      <c r="J28" s="435"/>
      <c r="K28" s="454" t="str">
        <f ca="1">Translation!B115</f>
        <v>Ah</v>
      </c>
      <c r="L28" s="407">
        <f ca="1">IF(CALC_1!H7=0,0,IF(CALC_1!H45=0,0,IF((F21*CALC_1!F78)/100+CALC_1!F78&lt;100,100,(ROUNDUP((F21*CALC_1!F78)/100+CALC_1!F78,0)))))</f>
        <v>0</v>
      </c>
      <c r="M28" s="429">
        <f ca="1">IF(CALC_2!H7=0,0,IF(CALC_2!H45=0,0,IF((F21*CALC_2!F78)/100+CALC_2!F78&lt;100,100,(ROUNDUP((F21*CALC_2!F78)/100+CALC_2!F78,0)))))</f>
        <v>0</v>
      </c>
      <c r="N28" s="429">
        <f ca="1">IF(CALC_3!H7=0,0,IF(CALC_3!H45=0,0,IF((F21*CALC_3!F78)/100+CALC_3!F78&lt;100,100,(ROUNDUP((F21*CALC_3!F78)/100+CALC_3!F78,0)))))</f>
        <v>0</v>
      </c>
      <c r="O28" s="429">
        <f ca="1">IF(CALC_4!H7=0,0,IF(CALC_4!H45=0,0,IF((F21*CALC_4!F78)/100+CALC_4!F78&lt;100,100,(ROUNDUP((F21*CALC_4!F78)/100+CALC_4!F78,0)))))</f>
        <v>0</v>
      </c>
      <c r="P28" s="429">
        <f ca="1">IF(CALC_5!H7=0,0,IF(CALC_5!H45=0,0,IF((F21*CALC_5!F78)/100+CALC_5!F78&lt;100,100,(ROUNDUP((F21*CALC_5!F78)/100+CALC_5!F78,0)))))</f>
        <v>0</v>
      </c>
      <c r="Q28" s="407">
        <f ca="1">IF(CALC_6!H7=0,0,IF(CALC_6!H45=0,0,IF((F21*CALC_6!F78)/100+CALC_6!F78&lt;100,100,(ROUNDUP((F21*CALC_6!F78)/100+CALC_6!F78,0)))))</f>
        <v>0</v>
      </c>
    </row>
    <row r="29" spans="1:17" ht="15" customHeight="1">
      <c r="A29" s="39"/>
      <c r="B29" s="436"/>
      <c r="C29" s="436"/>
      <c r="D29" s="436"/>
      <c r="E29" s="436"/>
      <c r="F29" s="436"/>
      <c r="G29" s="436"/>
      <c r="H29" s="436"/>
      <c r="I29" s="436"/>
      <c r="J29" s="437"/>
      <c r="K29" s="455"/>
      <c r="L29" s="409"/>
      <c r="M29" s="430"/>
      <c r="N29" s="430"/>
      <c r="O29" s="430"/>
      <c r="P29" s="430"/>
      <c r="Q29" s="409"/>
    </row>
    <row r="30" spans="1:17" ht="15" customHeight="1">
      <c r="A30" s="39"/>
      <c r="B30" s="434" t="str">
        <f ca="1">Translation!B116</f>
        <v>Maximum battery current (check battery specification)</v>
      </c>
      <c r="C30" s="434"/>
      <c r="D30" s="434"/>
      <c r="E30" s="434"/>
      <c r="F30" s="434"/>
      <c r="G30" s="434"/>
      <c r="H30" s="434"/>
      <c r="I30" s="434"/>
      <c r="J30" s="435"/>
      <c r="K30" s="456" t="str">
        <f ca="1">Translation!B117</f>
        <v>A</v>
      </c>
      <c r="L30" s="421">
        <f ca="1">IF(CALC_1!H7=0,0,IF(CALC_1!H45=0,0,ROUNDUP(MAX(CALC_1!J42:K42)/1000,1)))</f>
        <v>0</v>
      </c>
      <c r="M30" s="423">
        <f ca="1">IF(CALC_2!H7=0,0,IF(CALC_2!H45=0,0,ROUNDUP(MAX(CALC_2!J42:K42)/1000,1)))</f>
        <v>0</v>
      </c>
      <c r="N30" s="423">
        <f ca="1">IF(CALC_3!H7=0,0,IF(CALC_3!H45=0,0,ROUNDUP(MAX(CALC_3!J42:K42)/1000,1)))</f>
        <v>0</v>
      </c>
      <c r="O30" s="423">
        <f ca="1">IF(CALC_4!H7=0,0,IF(CALC_4!H45=0,0,ROUNDUP(MAX(CALC_4!J42:K42)/1000,1)))</f>
        <v>0</v>
      </c>
      <c r="P30" s="423">
        <f ca="1">IF(CALC_5!H7=0,0,IF(CALC_5!H45=0,0,ROUNDUP(MAX(CALC_5!J42:K42)/1000,1)))</f>
        <v>0</v>
      </c>
      <c r="Q30" s="421">
        <f ca="1">IF(CALC_6!H7=0,0,IF(CALC_6!H45=0,0,ROUNDUP(MAX(CALC_6!J42:K42)/1000,1)))</f>
        <v>0</v>
      </c>
    </row>
    <row r="31" spans="1:17" ht="15" customHeight="1">
      <c r="A31" s="39"/>
      <c r="B31" s="436"/>
      <c r="C31" s="436"/>
      <c r="D31" s="436"/>
      <c r="E31" s="436"/>
      <c r="F31" s="436"/>
      <c r="G31" s="436"/>
      <c r="H31" s="436"/>
      <c r="I31" s="436"/>
      <c r="J31" s="437"/>
      <c r="K31" s="455"/>
      <c r="L31" s="422"/>
      <c r="M31" s="424"/>
      <c r="N31" s="424"/>
      <c r="O31" s="424"/>
      <c r="P31" s="424"/>
      <c r="Q31" s="422"/>
    </row>
    <row r="32" spans="1:17" ht="15" customHeight="1">
      <c r="A32" s="39"/>
      <c r="B32" s="434" t="str">
        <f ca="1">Translation!B118</f>
        <v>Mains current draw at 230 VAC (during alarm and bulk charging)</v>
      </c>
      <c r="C32" s="434"/>
      <c r="D32" s="434"/>
      <c r="E32" s="434"/>
      <c r="F32" s="434"/>
      <c r="G32" s="434"/>
      <c r="H32" s="434"/>
      <c r="I32" s="434"/>
      <c r="J32" s="435"/>
      <c r="K32" s="440" t="str">
        <f ca="1">Translation!B117</f>
        <v>A</v>
      </c>
      <c r="L32" s="431">
        <f ca="1">IF(CALC_1!H7=0,0,ROUNDUP(CALC_1!H78/1000,2))</f>
        <v>0</v>
      </c>
      <c r="M32" s="442">
        <f ca="1">IF(CALC_2!H7=0,0,ROUNDUP(CALC_2!H78/1000,2))</f>
        <v>0</v>
      </c>
      <c r="N32" s="442">
        <f ca="1">IF(CALC_3!H7=0,0,ROUNDUP(CALC_3!H78/1000,2))</f>
        <v>0</v>
      </c>
      <c r="O32" s="442">
        <f ca="1">IF(CALC_4!H7=0,0,ROUNDUP(CALC_4!H78/1000,2))</f>
        <v>0</v>
      </c>
      <c r="P32" s="442">
        <f ca="1">IF(CALC_5!H7=0,0,ROUNDUP(CALC_5!H78/1000,2))</f>
        <v>0</v>
      </c>
      <c r="Q32" s="431">
        <f ca="1">IF(CALC_6!H7=0,0,ROUNDUP(CALC_6!H78/1000,2))</f>
        <v>0</v>
      </c>
    </row>
    <row r="33" spans="1:18" ht="15" customHeight="1">
      <c r="A33" s="39"/>
      <c r="B33" s="436"/>
      <c r="C33" s="436"/>
      <c r="D33" s="436"/>
      <c r="E33" s="436"/>
      <c r="F33" s="436"/>
      <c r="G33" s="436"/>
      <c r="H33" s="436"/>
      <c r="I33" s="436"/>
      <c r="J33" s="437"/>
      <c r="K33" s="449"/>
      <c r="L33" s="433"/>
      <c r="M33" s="444"/>
      <c r="N33" s="444"/>
      <c r="O33" s="444"/>
      <c r="P33" s="444"/>
      <c r="Q33" s="433"/>
    </row>
    <row r="34" spans="1:18" ht="15" customHeight="1">
      <c r="A34" s="39"/>
      <c r="B34" s="434" t="str">
        <f ca="1">Translation!B119</f>
        <v>Mains current draw at 115 VAC (during alarm and bulk charging)</v>
      </c>
      <c r="C34" s="434"/>
      <c r="D34" s="434"/>
      <c r="E34" s="434"/>
      <c r="F34" s="434"/>
      <c r="G34" s="434"/>
      <c r="H34" s="434"/>
      <c r="I34" s="434"/>
      <c r="J34" s="435"/>
      <c r="K34" s="440" t="str">
        <f ca="1">Translation!B117</f>
        <v>A</v>
      </c>
      <c r="L34" s="431">
        <f ca="1">IF(CALC_1!H7=0,0,ROUNDUP((CALC_1!H78/1000)*2,2))</f>
        <v>0</v>
      </c>
      <c r="M34" s="442">
        <f ca="1">IF(CALC_2!H7=0,0,ROUNDUP((CALC_2!H78/1000)*2,2))</f>
        <v>0</v>
      </c>
      <c r="N34" s="442">
        <f ca="1">IF(CALC_3!H7=0,0,ROUNDUP((CALC_3!H78/1000)*2,2))</f>
        <v>0</v>
      </c>
      <c r="O34" s="442">
        <f ca="1">IF(CALC_4!H7=0,0,ROUNDUP((CALC_4!H78/1000)*2,2))</f>
        <v>0</v>
      </c>
      <c r="P34" s="442">
        <f ca="1">IF(CALC_5!H7=0,0,ROUNDUP((CALC_5!H78/1000)*2,2))</f>
        <v>0</v>
      </c>
      <c r="Q34" s="431">
        <f ca="1">IF(CALC_6!H7=0,0,ROUNDUP((CALC_6!H78/1000)*2,2))</f>
        <v>0</v>
      </c>
    </row>
    <row r="35" spans="1:18" ht="15" customHeight="1">
      <c r="A35" s="39"/>
      <c r="B35" s="438"/>
      <c r="C35" s="438"/>
      <c r="D35" s="438"/>
      <c r="E35" s="438"/>
      <c r="F35" s="438"/>
      <c r="G35" s="438"/>
      <c r="H35" s="438"/>
      <c r="I35" s="438"/>
      <c r="J35" s="439"/>
      <c r="K35" s="441"/>
      <c r="L35" s="432"/>
      <c r="M35" s="443"/>
      <c r="N35" s="443"/>
      <c r="O35" s="443"/>
      <c r="P35" s="443"/>
      <c r="Q35" s="432"/>
    </row>
    <row r="36" spans="1:18" ht="15" customHeight="1">
      <c r="A36" s="39"/>
      <c r="Q36" s="197"/>
    </row>
    <row r="37" spans="1:18" ht="15" customHeight="1">
      <c r="A37" s="39"/>
      <c r="Q37" s="197"/>
    </row>
    <row r="38" spans="1:18" ht="15" customHeight="1">
      <c r="A38" s="39"/>
      <c r="B38" s="427" t="str">
        <f ca="1">Translation!B120&amp;" "&amp;Translation!B121</f>
        <v>Total heat loss (heat dissipation inside the rack)*</v>
      </c>
      <c r="C38" s="427"/>
      <c r="D38" s="427"/>
      <c r="E38" s="427"/>
      <c r="F38" s="427"/>
      <c r="G38" s="427"/>
      <c r="H38" s="427"/>
      <c r="I38" s="427"/>
      <c r="J38" s="427"/>
      <c r="K38" s="427"/>
      <c r="L38" s="39"/>
      <c r="Q38" s="197"/>
    </row>
    <row r="39" spans="1:18" ht="15" customHeight="1">
      <c r="A39" s="127"/>
      <c r="B39" s="428"/>
      <c r="C39" s="428"/>
      <c r="D39" s="428"/>
      <c r="E39" s="428"/>
      <c r="F39" s="428"/>
      <c r="G39" s="428"/>
      <c r="H39" s="428"/>
      <c r="I39" s="428"/>
      <c r="J39" s="428"/>
      <c r="K39" s="428"/>
      <c r="L39" s="39"/>
      <c r="Q39" s="115"/>
    </row>
    <row r="40" spans="1:18" ht="15" customHeight="1">
      <c r="A40" s="39"/>
      <c r="B40" s="417"/>
      <c r="C40" s="417"/>
      <c r="D40" s="417"/>
      <c r="E40" s="417"/>
      <c r="F40" s="403" t="str">
        <f ca="1">Translation!B122</f>
        <v>Idle</v>
      </c>
      <c r="G40" s="425"/>
      <c r="H40" s="403" t="str">
        <f ca="1">Translation!B123</f>
        <v>Low 
power</v>
      </c>
      <c r="I40" s="404"/>
      <c r="J40" s="403" t="str">
        <f ca="1">Translation!B124</f>
        <v>Full 
power</v>
      </c>
      <c r="K40" s="404"/>
      <c r="L40" s="39"/>
      <c r="O40" s="39"/>
      <c r="P40" s="39"/>
      <c r="Q40" s="39"/>
      <c r="R40" s="39"/>
    </row>
    <row r="41" spans="1:18" ht="15" customHeight="1">
      <c r="A41" s="39"/>
      <c r="B41" s="418"/>
      <c r="C41" s="418"/>
      <c r="D41" s="418"/>
      <c r="E41" s="418"/>
      <c r="F41" s="405"/>
      <c r="G41" s="426"/>
      <c r="H41" s="405"/>
      <c r="I41" s="406"/>
      <c r="J41" s="405"/>
      <c r="K41" s="406"/>
      <c r="L41" s="39"/>
      <c r="O41" s="39"/>
      <c r="P41" s="39"/>
      <c r="Q41" s="39"/>
      <c r="R41" s="39"/>
    </row>
    <row r="42" spans="1:18" ht="15" customHeight="1">
      <c r="A42" s="198"/>
      <c r="B42" s="417"/>
      <c r="C42" s="417"/>
      <c r="D42" s="417"/>
      <c r="E42" s="401" t="str">
        <f ca="1">Translation!B127</f>
        <v>W</v>
      </c>
      <c r="F42" s="407">
        <f ca="1">CALC_1!K54 + CALC_2!K54 + CALC_3!K54 + CALC_4!K54 + CALC_5!K54 + CALC_6!K54</f>
        <v>0</v>
      </c>
      <c r="G42" s="408"/>
      <c r="H42" s="407">
        <f ca="1">CALC_1!L54 + CALC_2!L54 + CALC_3!L54 + CALC_4!L54 + CALC_5!L54 + CALC_6!L54</f>
        <v>0</v>
      </c>
      <c r="I42" s="408"/>
      <c r="J42" s="407">
        <f ca="1">CALC_1!M54 + CALC_2!M54 + CALC_3!M54 + CALC_4!M54 + CALC_5!M54 + CALC_6!M54</f>
        <v>0</v>
      </c>
      <c r="K42" s="411"/>
      <c r="L42" s="39"/>
      <c r="O42" s="39"/>
      <c r="P42" s="202"/>
      <c r="Q42" s="202"/>
      <c r="R42" s="39"/>
    </row>
    <row r="43" spans="1:18" ht="15" customHeight="1">
      <c r="A43" s="199"/>
      <c r="B43" s="491"/>
      <c r="C43" s="491"/>
      <c r="D43" s="491"/>
      <c r="E43" s="493"/>
      <c r="F43" s="409"/>
      <c r="G43" s="410"/>
      <c r="H43" s="409"/>
      <c r="I43" s="410"/>
      <c r="J43" s="409"/>
      <c r="K43" s="492"/>
      <c r="L43" s="39"/>
      <c r="O43" s="39"/>
      <c r="P43" s="202"/>
      <c r="Q43" s="202"/>
      <c r="R43" s="39"/>
    </row>
    <row r="44" spans="1:18" ht="15" customHeight="1">
      <c r="A44" s="199"/>
      <c r="B44" s="491"/>
      <c r="C44" s="491"/>
      <c r="D44" s="491"/>
      <c r="E44" s="415" t="str">
        <f ca="1">Translation!B129</f>
        <v>BTU/h</v>
      </c>
      <c r="F44" s="407">
        <f ca="1">(F42*3600)/1055</f>
        <v>0</v>
      </c>
      <c r="G44" s="408"/>
      <c r="H44" s="407">
        <f ca="1">(H42*3600)/1055</f>
        <v>0</v>
      </c>
      <c r="I44" s="411"/>
      <c r="J44" s="407">
        <f ca="1">(J42*3600)/1055</f>
        <v>0</v>
      </c>
      <c r="K44" s="411"/>
      <c r="L44" s="39"/>
      <c r="O44" s="39"/>
      <c r="P44" s="39"/>
      <c r="Q44" s="39"/>
      <c r="R44" s="39"/>
    </row>
    <row r="45" spans="1:18" ht="15" customHeight="1">
      <c r="A45" s="200"/>
      <c r="B45" s="491"/>
      <c r="C45" s="491"/>
      <c r="D45" s="491"/>
      <c r="E45" s="416"/>
      <c r="F45" s="412"/>
      <c r="G45" s="414"/>
      <c r="H45" s="412"/>
      <c r="I45" s="413"/>
      <c r="J45" s="412"/>
      <c r="K45" s="413"/>
      <c r="L45" s="292"/>
      <c r="M45" s="291"/>
      <c r="N45" s="291"/>
      <c r="O45" s="292"/>
      <c r="P45" s="292"/>
      <c r="Q45" s="292"/>
      <c r="R45" s="39"/>
    </row>
    <row r="46" spans="1:18" ht="15" customHeight="1">
      <c r="A46" s="200"/>
      <c r="B46" s="316"/>
      <c r="C46" s="316"/>
      <c r="D46" s="318"/>
      <c r="E46" s="401" t="str">
        <f ca="1">Translation!B130</f>
        <v>kcal/h</v>
      </c>
      <c r="F46" s="407">
        <f ca="1">(F42*3600)/4184</f>
        <v>0</v>
      </c>
      <c r="G46" s="408"/>
      <c r="H46" s="407">
        <f ca="1">(H42*3600)/4184</f>
        <v>0</v>
      </c>
      <c r="I46" s="411"/>
      <c r="J46" s="407">
        <f ca="1">(J42*3600)/4184</f>
        <v>0</v>
      </c>
      <c r="K46" s="411"/>
      <c r="L46" s="292"/>
      <c r="M46" s="291"/>
      <c r="N46" s="291"/>
      <c r="O46" s="291"/>
      <c r="P46" s="291"/>
      <c r="Q46" s="291"/>
    </row>
    <row r="47" spans="1:18" ht="15" customHeight="1">
      <c r="A47" s="200"/>
      <c r="B47" s="316"/>
      <c r="C47" s="316"/>
      <c r="D47" s="318"/>
      <c r="E47" s="402"/>
      <c r="F47" s="412"/>
      <c r="G47" s="414"/>
      <c r="H47" s="412"/>
      <c r="I47" s="413"/>
      <c r="J47" s="412"/>
      <c r="K47" s="413"/>
      <c r="L47" s="291"/>
      <c r="M47" s="291"/>
      <c r="N47" s="291"/>
      <c r="O47" s="291"/>
      <c r="P47" s="291"/>
      <c r="Q47" s="291"/>
    </row>
    <row r="48" spans="1:18" ht="15" customHeight="1">
      <c r="A48" s="200"/>
      <c r="B48" s="400" t="str">
        <f ca="1">Translation!B131</f>
        <v>* Excluding call stations and 3rd party devices</v>
      </c>
      <c r="C48" s="400"/>
      <c r="D48" s="400"/>
      <c r="E48" s="400"/>
      <c r="F48" s="400"/>
      <c r="G48" s="400"/>
      <c r="H48" s="400"/>
      <c r="I48" s="400"/>
      <c r="J48" s="400"/>
      <c r="K48" s="400"/>
    </row>
    <row r="49" spans="1:18" ht="15" customHeight="1">
      <c r="A49" s="200"/>
      <c r="B49" s="319"/>
      <c r="C49" s="319"/>
      <c r="D49" s="319"/>
      <c r="E49" s="319"/>
      <c r="F49" s="319"/>
      <c r="G49" s="319"/>
      <c r="H49" s="319"/>
      <c r="I49" s="319"/>
      <c r="J49" s="319"/>
      <c r="K49" s="319"/>
    </row>
    <row r="50" spans="1:18" ht="15" customHeight="1">
      <c r="A50" s="200"/>
      <c r="B50" s="399" t="str">
        <f ca="1">Translation!B149</f>
        <v>For more information about battery and heat loss calculation please read the applicable sections in chapter "System composition" of the PRAESENSA Installation manual.</v>
      </c>
      <c r="C50" s="399"/>
      <c r="D50" s="399"/>
      <c r="E50" s="399"/>
      <c r="F50" s="399"/>
      <c r="G50" s="399"/>
      <c r="H50" s="399"/>
      <c r="I50" s="399"/>
      <c r="J50" s="399"/>
      <c r="K50" s="399"/>
    </row>
    <row r="51" spans="1:18" ht="15" customHeight="1">
      <c r="A51" s="200"/>
      <c r="B51" s="399"/>
      <c r="C51" s="399"/>
      <c r="D51" s="399"/>
      <c r="E51" s="399"/>
      <c r="F51" s="399"/>
      <c r="G51" s="399"/>
      <c r="H51" s="399"/>
      <c r="I51" s="399"/>
      <c r="J51" s="399"/>
      <c r="K51" s="399"/>
    </row>
    <row r="52" spans="1:18" ht="15" customHeight="1">
      <c r="A52" s="200"/>
      <c r="B52" s="262"/>
      <c r="C52" s="262"/>
      <c r="D52" s="262"/>
      <c r="E52" s="263"/>
    </row>
    <row r="53" spans="1:18" ht="15" customHeight="1">
      <c r="A53" s="200"/>
      <c r="B53" s="262"/>
      <c r="C53" s="262"/>
      <c r="D53" s="262"/>
      <c r="E53" s="263"/>
      <c r="N53" s="39"/>
      <c r="O53" s="39"/>
      <c r="P53" s="39"/>
      <c r="Q53" s="39"/>
      <c r="R53" s="39"/>
    </row>
    <row r="54" spans="1:18" ht="15" customHeight="1">
      <c r="A54" s="200"/>
      <c r="B54" s="264"/>
      <c r="C54" s="264"/>
      <c r="D54" s="264"/>
      <c r="E54" s="263"/>
      <c r="P54" s="388"/>
      <c r="Q54" s="388"/>
    </row>
    <row r="55" spans="1:18" ht="15" customHeight="1">
      <c r="A55" s="200"/>
      <c r="B55" s="223"/>
      <c r="C55" s="224"/>
      <c r="D55" s="224"/>
      <c r="E55" s="224"/>
      <c r="F55" s="224"/>
      <c r="G55" s="224"/>
      <c r="H55" s="224"/>
      <c r="I55" s="225"/>
      <c r="J55" s="225"/>
      <c r="K55" s="225"/>
      <c r="L55" s="225"/>
      <c r="M55" s="225"/>
      <c r="N55" s="225"/>
      <c r="O55" s="225"/>
      <c r="P55" s="225"/>
      <c r="Q55" s="226"/>
    </row>
    <row r="56" spans="1:18" ht="15" customHeight="1">
      <c r="A56" s="200"/>
      <c r="B56" s="389" t="str">
        <f ca="1">Translation!B82</f>
        <v>This tool calculates the power requirements for a PRAESENSA system. It calculates up to 6 clusters. A cluster consists of one PRA-MPS3 and the connected devices to be supplied with power. Use the safety factor in the calculation of the battery capacity to compensate the tolerances of battery brands and types. Please also check the rack space requirements for the calculated battery types. For each additional rack a new calculation has to be made.</v>
      </c>
      <c r="C56" s="390"/>
      <c r="D56" s="390"/>
      <c r="E56" s="390"/>
      <c r="F56" s="390"/>
      <c r="G56" s="390"/>
      <c r="H56" s="390"/>
      <c r="I56" s="390"/>
      <c r="J56" s="390"/>
      <c r="K56" s="390"/>
      <c r="L56" s="390"/>
      <c r="M56" s="390"/>
      <c r="N56" s="390"/>
      <c r="O56" s="390"/>
      <c r="P56" s="390"/>
      <c r="Q56" s="365"/>
    </row>
    <row r="57" spans="1:18" ht="15" customHeight="1">
      <c r="A57" s="200"/>
      <c r="B57" s="389"/>
      <c r="C57" s="390"/>
      <c r="D57" s="390"/>
      <c r="E57" s="390"/>
      <c r="F57" s="390"/>
      <c r="G57" s="390"/>
      <c r="H57" s="390"/>
      <c r="I57" s="390"/>
      <c r="J57" s="390"/>
      <c r="K57" s="390"/>
      <c r="L57" s="390"/>
      <c r="M57" s="390"/>
      <c r="N57" s="390"/>
      <c r="O57" s="390"/>
      <c r="P57" s="390"/>
      <c r="Q57" s="365"/>
    </row>
    <row r="58" spans="1:18" ht="15" customHeight="1">
      <c r="A58" s="200"/>
      <c r="B58" s="389"/>
      <c r="C58" s="390"/>
      <c r="D58" s="390"/>
      <c r="E58" s="390"/>
      <c r="F58" s="390"/>
      <c r="G58" s="390"/>
      <c r="H58" s="390"/>
      <c r="I58" s="390"/>
      <c r="J58" s="390"/>
      <c r="K58" s="390"/>
      <c r="L58" s="390"/>
      <c r="M58" s="390"/>
      <c r="N58" s="390"/>
      <c r="O58" s="390"/>
      <c r="P58" s="390"/>
      <c r="Q58" s="365"/>
    </row>
    <row r="59" spans="1:18" ht="15" customHeight="1">
      <c r="A59" s="200"/>
      <c r="B59" s="235"/>
      <c r="C59" s="216"/>
      <c r="D59" s="216"/>
      <c r="E59" s="216"/>
      <c r="F59" s="216"/>
      <c r="G59" s="216"/>
      <c r="H59" s="216"/>
      <c r="I59" s="216"/>
      <c r="J59" s="216"/>
      <c r="K59" s="216"/>
      <c r="L59" s="216"/>
      <c r="M59" s="216"/>
      <c r="N59" s="216"/>
      <c r="O59" s="216"/>
      <c r="P59" s="216"/>
      <c r="Q59" s="217"/>
    </row>
    <row r="60" spans="1:18" ht="15" customHeight="1">
      <c r="A60" s="200"/>
      <c r="B60" s="366" t="str">
        <f ca="1">Translation!B84</f>
        <v>Special Note: Maximum battery current must be observed while it highly varies among different battery types.</v>
      </c>
      <c r="C60" s="39"/>
      <c r="D60" s="39"/>
      <c r="E60" s="39"/>
      <c r="F60" s="39"/>
      <c r="G60" s="39"/>
      <c r="H60" s="39"/>
      <c r="I60" s="39"/>
      <c r="J60" s="39"/>
      <c r="K60" s="39"/>
      <c r="L60" s="39"/>
      <c r="M60" s="39"/>
      <c r="N60" s="39"/>
      <c r="O60" s="39"/>
      <c r="P60" s="39"/>
      <c r="Q60" s="222"/>
    </row>
    <row r="61" spans="1:18" ht="15" customHeight="1">
      <c r="A61" s="200"/>
      <c r="B61" s="235"/>
      <c r="C61" s="221"/>
      <c r="D61" s="200"/>
      <c r="E61" s="200"/>
      <c r="F61" s="200"/>
      <c r="G61" s="200"/>
      <c r="H61" s="200"/>
      <c r="I61" s="200"/>
      <c r="J61" s="201"/>
      <c r="K61" s="39"/>
      <c r="L61" s="39"/>
      <c r="M61" s="39"/>
      <c r="N61" s="202"/>
      <c r="O61" s="202"/>
      <c r="P61" s="202"/>
      <c r="Q61" s="217"/>
    </row>
    <row r="62" spans="1:18" ht="15" customHeight="1">
      <c r="A62" s="216"/>
      <c r="B62" s="389" t="str">
        <f ca="1">Translation!B87</f>
        <v>The Power calculator serves as a support tool only. It cannot substitute professional advice from technical experts. For further details, our sales and support team will be happy to assist. Bosch does not warrant that the tool will fulfill any specific or general user requirement and disclaims any warranty for fitness for a specific purpose. To the extent permitted by law, Bosch will not accept any liability for any loss, damage or other consequences resulting from the use of the tool.</v>
      </c>
      <c r="C62" s="390"/>
      <c r="D62" s="390"/>
      <c r="E62" s="390"/>
      <c r="F62" s="390"/>
      <c r="G62" s="390"/>
      <c r="H62" s="390"/>
      <c r="I62" s="390"/>
      <c r="J62" s="390"/>
      <c r="K62" s="390"/>
      <c r="L62" s="390"/>
      <c r="M62" s="390"/>
      <c r="N62" s="390"/>
      <c r="O62" s="390"/>
      <c r="P62" s="390"/>
      <c r="Q62" s="365"/>
    </row>
    <row r="63" spans="1:18" ht="15" customHeight="1">
      <c r="A63" s="98"/>
      <c r="B63" s="389"/>
      <c r="C63" s="390"/>
      <c r="D63" s="390"/>
      <c r="E63" s="390"/>
      <c r="F63" s="390"/>
      <c r="G63" s="390"/>
      <c r="H63" s="390"/>
      <c r="I63" s="390"/>
      <c r="J63" s="390"/>
      <c r="K63" s="390"/>
      <c r="L63" s="390"/>
      <c r="M63" s="390"/>
      <c r="N63" s="390"/>
      <c r="O63" s="390"/>
      <c r="P63" s="390"/>
      <c r="Q63" s="365"/>
    </row>
    <row r="64" spans="1:18" ht="15" customHeight="1">
      <c r="A64" s="128"/>
      <c r="B64" s="389"/>
      <c r="C64" s="390"/>
      <c r="D64" s="390"/>
      <c r="E64" s="390"/>
      <c r="F64" s="390"/>
      <c r="G64" s="390"/>
      <c r="H64" s="390"/>
      <c r="I64" s="390"/>
      <c r="J64" s="390"/>
      <c r="K64" s="390"/>
      <c r="L64" s="390"/>
      <c r="M64" s="390"/>
      <c r="N64" s="390"/>
      <c r="O64" s="390"/>
      <c r="P64" s="390"/>
      <c r="Q64" s="365"/>
    </row>
    <row r="65" spans="1:17" ht="15" customHeight="1">
      <c r="A65" s="214"/>
      <c r="B65" s="251"/>
      <c r="C65" s="288"/>
      <c r="D65" s="288"/>
      <c r="E65" s="288"/>
      <c r="F65" s="288"/>
      <c r="G65" s="288"/>
      <c r="H65" s="288"/>
      <c r="I65" s="288"/>
      <c r="J65" s="288"/>
      <c r="K65" s="288"/>
      <c r="L65" s="288"/>
      <c r="M65" s="288"/>
      <c r="N65" s="288"/>
      <c r="O65" s="288"/>
      <c r="P65" s="288"/>
      <c r="Q65" s="252"/>
    </row>
    <row r="66" spans="1:17" ht="15" customHeight="1">
      <c r="A66" s="215"/>
    </row>
    <row r="67" spans="1:17" ht="15" customHeight="1">
      <c r="A67" s="214"/>
      <c r="D67" s="221"/>
      <c r="E67" s="221"/>
      <c r="F67" s="221"/>
      <c r="G67" s="221"/>
      <c r="H67" s="221"/>
      <c r="I67" s="221"/>
      <c r="J67" s="221"/>
      <c r="K67" s="221"/>
      <c r="L67" s="221"/>
      <c r="M67" s="221"/>
      <c r="N67" s="221"/>
      <c r="O67" s="221"/>
      <c r="P67" s="221"/>
    </row>
    <row r="68" spans="1:17" ht="15" customHeight="1">
      <c r="A68" s="216"/>
      <c r="C68" s="219"/>
      <c r="D68" s="219"/>
      <c r="E68" s="219"/>
      <c r="F68" s="219"/>
      <c r="G68" s="219"/>
      <c r="H68" s="219"/>
      <c r="I68" s="219"/>
      <c r="J68" s="219"/>
      <c r="K68" s="219"/>
      <c r="L68" s="219"/>
      <c r="M68" s="219"/>
      <c r="N68" s="219"/>
      <c r="O68" s="219"/>
      <c r="P68" s="219"/>
    </row>
    <row r="69" spans="1:17" ht="15" customHeight="1">
      <c r="A69" s="216"/>
      <c r="D69" s="220"/>
      <c r="E69" s="220"/>
      <c r="F69" s="220"/>
      <c r="G69" s="220"/>
      <c r="H69" s="220"/>
      <c r="I69" s="220"/>
      <c r="J69" s="220"/>
      <c r="K69" s="220"/>
      <c r="L69" s="220"/>
      <c r="M69" s="220"/>
      <c r="N69" s="220"/>
      <c r="O69" s="220"/>
      <c r="P69" s="220"/>
    </row>
    <row r="70" spans="1:17" ht="15" customHeight="1">
      <c r="A70" s="98"/>
    </row>
    <row r="71" spans="1:17" ht="15" customHeight="1"/>
    <row r="72" spans="1:17" ht="15" customHeight="1"/>
    <row r="73" spans="1:17" ht="15" customHeight="1">
      <c r="H73" s="40"/>
      <c r="I73" s="40"/>
      <c r="J73" s="40"/>
      <c r="K73" s="40"/>
      <c r="L73" s="40"/>
      <c r="M73" s="40"/>
      <c r="N73" s="40"/>
      <c r="O73" s="40"/>
      <c r="P73" s="40"/>
      <c r="Q73" s="40"/>
    </row>
    <row r="74" spans="1:17" ht="15" customHeight="1">
      <c r="H74" s="40"/>
    </row>
    <row r="75" spans="1:17" ht="15" customHeight="1">
      <c r="H75" s="40"/>
    </row>
    <row r="76" spans="1:17" ht="15" customHeight="1">
      <c r="H76" s="40"/>
    </row>
    <row r="77" spans="1:17" ht="15" customHeight="1">
      <c r="H77" s="40"/>
    </row>
    <row r="78" spans="1:17" ht="15" customHeight="1">
      <c r="H78" s="40"/>
    </row>
    <row r="79" spans="1:17" ht="15" customHeight="1">
      <c r="H79" s="40"/>
    </row>
    <row r="80" spans="1:17" ht="15" customHeight="1">
      <c r="H80" s="40"/>
    </row>
    <row r="81" spans="8:8" ht="15" customHeight="1">
      <c r="H81" s="40"/>
    </row>
    <row r="82" spans="8:8" ht="15" customHeight="1"/>
    <row r="83" spans="8:8" ht="15" customHeight="1"/>
    <row r="84" spans="8:8" ht="15" customHeight="1"/>
    <row r="115" spans="1:17" s="21" customFormat="1">
      <c r="A115" s="18"/>
      <c r="B115" s="18"/>
      <c r="C115" s="18"/>
      <c r="D115" s="18"/>
      <c r="E115" s="18"/>
      <c r="F115" s="18"/>
      <c r="G115" s="18"/>
      <c r="H115" s="18"/>
      <c r="I115" s="18"/>
      <c r="J115" s="18"/>
      <c r="K115" s="18"/>
      <c r="L115" s="18"/>
      <c r="M115" s="18"/>
      <c r="N115" s="18"/>
      <c r="O115" s="18"/>
      <c r="P115" s="18"/>
      <c r="Q115" s="18"/>
    </row>
    <row r="116" spans="1:17" s="21" customFormat="1">
      <c r="A116" s="18"/>
      <c r="B116" s="18"/>
      <c r="C116" s="18"/>
      <c r="D116" s="18"/>
      <c r="E116" s="18"/>
      <c r="F116" s="18"/>
      <c r="G116" s="18"/>
      <c r="H116" s="18"/>
      <c r="I116" s="18"/>
      <c r="J116" s="18"/>
      <c r="K116" s="18"/>
      <c r="L116" s="18"/>
      <c r="M116" s="18"/>
      <c r="N116" s="18"/>
      <c r="O116" s="18"/>
      <c r="P116" s="18"/>
      <c r="Q116" s="18"/>
    </row>
    <row r="117" spans="1:17" s="21" customFormat="1">
      <c r="A117" s="18"/>
      <c r="B117" s="18"/>
      <c r="C117" s="18"/>
      <c r="D117" s="18"/>
      <c r="E117" s="18"/>
      <c r="F117" s="18"/>
      <c r="G117" s="18"/>
      <c r="H117" s="18"/>
      <c r="I117" s="18"/>
      <c r="J117" s="18"/>
      <c r="K117" s="18"/>
      <c r="L117" s="18"/>
      <c r="M117" s="18"/>
      <c r="N117" s="18"/>
      <c r="O117" s="18"/>
      <c r="P117" s="18"/>
      <c r="Q117" s="18"/>
    </row>
    <row r="118" spans="1:17" s="21" customFormat="1">
      <c r="A118" s="18"/>
      <c r="B118" s="18"/>
      <c r="C118" s="18"/>
      <c r="D118" s="18"/>
      <c r="E118" s="18"/>
      <c r="F118" s="18"/>
      <c r="G118" s="18"/>
      <c r="H118" s="18"/>
      <c r="I118" s="18"/>
      <c r="J118" s="18"/>
      <c r="K118" s="18"/>
      <c r="L118" s="18"/>
      <c r="M118" s="18"/>
      <c r="N118" s="18"/>
      <c r="O118" s="18"/>
      <c r="P118" s="18"/>
      <c r="Q118" s="18"/>
    </row>
    <row r="119" spans="1:17" s="21" customFormat="1">
      <c r="A119" s="18"/>
      <c r="B119" s="18"/>
      <c r="C119" s="18"/>
      <c r="D119" s="18"/>
      <c r="E119" s="18"/>
      <c r="F119" s="18"/>
      <c r="G119" s="18"/>
      <c r="H119" s="18"/>
      <c r="I119" s="18"/>
      <c r="J119" s="18"/>
      <c r="K119" s="18"/>
      <c r="L119" s="18"/>
      <c r="M119" s="18"/>
      <c r="N119" s="18"/>
      <c r="O119" s="18"/>
      <c r="P119" s="18"/>
      <c r="Q119" s="18"/>
    </row>
    <row r="120" spans="1:17" s="21" customFormat="1">
      <c r="A120" s="18"/>
      <c r="B120" s="18"/>
      <c r="C120" s="18"/>
      <c r="D120" s="18"/>
      <c r="E120" s="18"/>
      <c r="F120" s="18"/>
      <c r="G120" s="18"/>
      <c r="H120" s="18"/>
      <c r="I120" s="18"/>
      <c r="J120" s="18"/>
      <c r="K120" s="18"/>
      <c r="L120" s="18"/>
      <c r="M120" s="18"/>
      <c r="N120" s="18"/>
      <c r="O120" s="18"/>
      <c r="P120" s="18"/>
      <c r="Q120" s="18"/>
    </row>
    <row r="121" spans="1:17" s="21" customFormat="1">
      <c r="A121" s="18"/>
      <c r="B121" s="18"/>
      <c r="C121" s="18"/>
      <c r="D121" s="18"/>
      <c r="E121" s="18"/>
      <c r="F121" s="18"/>
      <c r="G121" s="18"/>
      <c r="H121" s="18"/>
      <c r="I121" s="18"/>
      <c r="J121" s="18"/>
      <c r="K121" s="18"/>
      <c r="L121" s="18"/>
      <c r="M121" s="18"/>
      <c r="N121" s="18"/>
      <c r="O121" s="18"/>
      <c r="P121" s="18"/>
      <c r="Q121" s="18"/>
    </row>
    <row r="122" spans="1:17" s="21" customFormat="1">
      <c r="A122" s="18"/>
      <c r="B122" s="18"/>
      <c r="C122" s="18"/>
      <c r="D122" s="18"/>
      <c r="E122" s="18"/>
      <c r="F122" s="18"/>
      <c r="G122" s="18"/>
      <c r="H122" s="18"/>
      <c r="I122" s="18"/>
      <c r="J122" s="18"/>
      <c r="K122" s="18"/>
      <c r="L122" s="18"/>
      <c r="M122" s="18"/>
      <c r="N122" s="18"/>
      <c r="O122" s="18"/>
      <c r="P122" s="18"/>
      <c r="Q122" s="18"/>
    </row>
    <row r="123" spans="1:17" s="21" customFormat="1">
      <c r="A123" s="18"/>
      <c r="B123" s="18"/>
      <c r="C123" s="18"/>
      <c r="D123" s="18"/>
      <c r="E123" s="18"/>
      <c r="F123" s="18"/>
      <c r="G123" s="18"/>
      <c r="H123" s="18"/>
      <c r="I123" s="18"/>
      <c r="J123" s="18"/>
      <c r="K123" s="18"/>
      <c r="L123" s="18"/>
      <c r="M123" s="18"/>
      <c r="N123" s="18"/>
      <c r="O123" s="18"/>
      <c r="P123" s="18"/>
      <c r="Q123" s="18"/>
    </row>
    <row r="124" spans="1:17" s="21" customFormat="1">
      <c r="A124" s="18"/>
      <c r="B124" s="18"/>
      <c r="C124" s="18"/>
      <c r="D124" s="18"/>
      <c r="E124" s="18"/>
      <c r="F124" s="18"/>
      <c r="G124" s="18"/>
      <c r="H124" s="18"/>
      <c r="I124" s="18"/>
      <c r="J124" s="18"/>
      <c r="K124" s="18"/>
      <c r="L124" s="18"/>
      <c r="M124" s="18"/>
      <c r="N124" s="18"/>
      <c r="O124" s="18"/>
      <c r="P124" s="18"/>
      <c r="Q124" s="18"/>
    </row>
    <row r="125" spans="1:17" s="21" customFormat="1">
      <c r="A125" s="18"/>
      <c r="B125" s="18"/>
      <c r="C125" s="18"/>
      <c r="D125" s="18"/>
      <c r="E125" s="18"/>
      <c r="F125" s="18"/>
      <c r="G125" s="18"/>
      <c r="H125" s="18"/>
      <c r="I125" s="18"/>
      <c r="J125" s="18"/>
      <c r="K125" s="18"/>
      <c r="L125" s="18"/>
      <c r="M125" s="18"/>
      <c r="N125" s="18"/>
      <c r="O125" s="18"/>
      <c r="P125" s="18"/>
      <c r="Q125" s="18"/>
    </row>
    <row r="126" spans="1:17" s="21" customFormat="1">
      <c r="A126" s="18"/>
      <c r="B126" s="18"/>
      <c r="C126" s="18"/>
      <c r="D126" s="18"/>
      <c r="E126" s="18"/>
      <c r="F126" s="18"/>
      <c r="G126" s="18"/>
      <c r="H126" s="18"/>
      <c r="I126" s="18"/>
      <c r="J126" s="18"/>
      <c r="K126" s="18"/>
      <c r="L126" s="18"/>
      <c r="M126" s="18"/>
      <c r="N126" s="18"/>
      <c r="O126" s="18"/>
      <c r="P126" s="18"/>
      <c r="Q126" s="18"/>
    </row>
    <row r="127" spans="1:17" s="21" customFormat="1">
      <c r="A127" s="18"/>
      <c r="B127" s="18"/>
      <c r="C127" s="18"/>
      <c r="D127" s="18"/>
      <c r="E127" s="18"/>
      <c r="F127" s="18"/>
      <c r="G127" s="18"/>
      <c r="H127" s="18"/>
      <c r="I127" s="18"/>
      <c r="J127" s="18"/>
      <c r="K127" s="18"/>
      <c r="L127" s="18"/>
      <c r="M127" s="18"/>
      <c r="N127" s="18"/>
      <c r="O127" s="18"/>
      <c r="P127" s="18"/>
      <c r="Q127" s="18"/>
    </row>
    <row r="128" spans="1:17" s="21" customFormat="1">
      <c r="A128" s="18"/>
      <c r="B128" s="18"/>
      <c r="C128" s="18"/>
      <c r="D128" s="18"/>
      <c r="E128" s="18"/>
      <c r="F128" s="18"/>
      <c r="G128" s="18"/>
      <c r="H128" s="18"/>
      <c r="I128" s="18"/>
      <c r="J128" s="18"/>
      <c r="K128" s="18"/>
      <c r="L128" s="18"/>
      <c r="M128" s="18"/>
      <c r="N128" s="18"/>
      <c r="O128" s="18"/>
      <c r="P128" s="18"/>
      <c r="Q128" s="18"/>
    </row>
    <row r="129" spans="1:17" s="21" customFormat="1">
      <c r="A129" s="18"/>
      <c r="B129" s="18"/>
      <c r="C129" s="18"/>
      <c r="D129" s="18"/>
      <c r="E129" s="18"/>
      <c r="F129" s="18"/>
      <c r="G129" s="18"/>
      <c r="H129" s="18"/>
      <c r="I129" s="18"/>
      <c r="J129" s="18"/>
      <c r="K129" s="18"/>
      <c r="L129" s="18"/>
      <c r="M129" s="18"/>
      <c r="N129" s="18"/>
      <c r="O129" s="18"/>
      <c r="P129" s="18"/>
      <c r="Q129" s="18"/>
    </row>
    <row r="130" spans="1:17" s="21" customFormat="1">
      <c r="A130" s="18"/>
      <c r="B130" s="18"/>
      <c r="C130" s="18"/>
      <c r="D130" s="18"/>
      <c r="E130" s="18"/>
      <c r="F130" s="18"/>
      <c r="G130" s="18"/>
      <c r="H130" s="18"/>
      <c r="I130" s="18"/>
      <c r="J130" s="18"/>
      <c r="K130" s="18"/>
      <c r="L130" s="18"/>
      <c r="M130" s="18"/>
      <c r="N130" s="18"/>
      <c r="O130" s="18"/>
      <c r="P130" s="18"/>
      <c r="Q130" s="18"/>
    </row>
    <row r="131" spans="1:17" s="21" customFormat="1">
      <c r="A131" s="18"/>
      <c r="B131" s="18"/>
      <c r="C131" s="18"/>
      <c r="D131" s="18"/>
      <c r="E131" s="18"/>
      <c r="F131" s="18"/>
      <c r="G131" s="18"/>
      <c r="H131" s="18"/>
      <c r="I131" s="18"/>
      <c r="J131" s="18"/>
      <c r="K131" s="18"/>
      <c r="L131" s="18"/>
      <c r="M131" s="18"/>
      <c r="N131" s="18"/>
      <c r="O131" s="18"/>
      <c r="P131" s="18"/>
      <c r="Q131" s="18"/>
    </row>
    <row r="132" spans="1:17" s="21" customFormat="1">
      <c r="A132" s="18"/>
      <c r="B132" s="18"/>
      <c r="C132" s="18"/>
      <c r="D132" s="18"/>
      <c r="E132" s="18"/>
      <c r="F132" s="18"/>
      <c r="G132" s="18"/>
      <c r="H132" s="18"/>
      <c r="I132" s="18"/>
      <c r="J132" s="18"/>
      <c r="K132" s="18"/>
      <c r="L132" s="18"/>
      <c r="M132" s="18"/>
      <c r="N132" s="18"/>
      <c r="O132" s="18"/>
      <c r="P132" s="18"/>
      <c r="Q132" s="18"/>
    </row>
    <row r="133" spans="1:17" s="21" customFormat="1">
      <c r="A133" s="18"/>
      <c r="B133" s="18"/>
      <c r="C133" s="18"/>
      <c r="D133" s="18"/>
      <c r="E133" s="18"/>
      <c r="F133" s="18"/>
      <c r="G133" s="18"/>
      <c r="H133" s="18"/>
      <c r="I133" s="18"/>
      <c r="J133" s="18"/>
      <c r="K133" s="18"/>
      <c r="L133" s="18"/>
      <c r="M133" s="18"/>
      <c r="N133" s="18"/>
      <c r="O133" s="18"/>
      <c r="P133" s="18"/>
      <c r="Q133" s="18"/>
    </row>
    <row r="134" spans="1:17" s="21" customFormat="1">
      <c r="A134" s="18"/>
      <c r="B134" s="18"/>
      <c r="C134" s="18"/>
      <c r="D134" s="18"/>
      <c r="E134" s="18"/>
      <c r="F134" s="18"/>
      <c r="G134" s="18"/>
      <c r="H134" s="18"/>
      <c r="I134" s="18"/>
      <c r="J134" s="18"/>
      <c r="K134" s="18"/>
      <c r="L134" s="18"/>
      <c r="M134" s="18"/>
      <c r="N134" s="18"/>
      <c r="O134" s="18"/>
      <c r="P134" s="18"/>
      <c r="Q134" s="18"/>
    </row>
    <row r="135" spans="1:17" s="21" customFormat="1">
      <c r="A135" s="18"/>
      <c r="B135" s="18"/>
      <c r="C135" s="18"/>
      <c r="D135" s="18"/>
      <c r="E135" s="18"/>
      <c r="F135" s="18"/>
      <c r="G135" s="18"/>
      <c r="H135" s="18"/>
      <c r="I135" s="18"/>
      <c r="J135" s="18"/>
      <c r="K135" s="18"/>
      <c r="L135" s="18"/>
      <c r="M135" s="18"/>
      <c r="N135" s="18"/>
      <c r="O135" s="18"/>
      <c r="P135" s="18"/>
      <c r="Q135" s="18"/>
    </row>
    <row r="136" spans="1:17" s="21" customFormat="1">
      <c r="A136" s="18"/>
      <c r="B136" s="18"/>
      <c r="C136" s="18"/>
      <c r="D136" s="18"/>
      <c r="E136" s="18"/>
      <c r="F136" s="18"/>
      <c r="G136" s="18"/>
      <c r="H136" s="18"/>
      <c r="I136" s="18"/>
      <c r="J136" s="18"/>
      <c r="K136" s="18"/>
      <c r="L136" s="18"/>
      <c r="M136" s="18"/>
      <c r="N136" s="18"/>
      <c r="O136" s="18"/>
      <c r="P136" s="18"/>
      <c r="Q136" s="18"/>
    </row>
    <row r="137" spans="1:17" s="21" customFormat="1">
      <c r="A137" s="18"/>
      <c r="B137" s="18"/>
      <c r="C137" s="18"/>
      <c r="D137" s="18"/>
      <c r="E137" s="18"/>
      <c r="F137" s="18"/>
      <c r="G137" s="18"/>
      <c r="H137" s="18"/>
      <c r="I137" s="18"/>
      <c r="J137" s="18"/>
      <c r="K137" s="18"/>
      <c r="L137" s="18"/>
      <c r="M137" s="18"/>
      <c r="N137" s="18"/>
      <c r="O137" s="18"/>
      <c r="P137" s="18"/>
      <c r="Q137" s="18"/>
    </row>
    <row r="138" spans="1:17" s="21" customFormat="1">
      <c r="A138" s="18"/>
      <c r="B138" s="18"/>
      <c r="C138" s="18"/>
      <c r="D138" s="18"/>
      <c r="E138" s="18"/>
      <c r="F138" s="18"/>
      <c r="G138" s="18"/>
      <c r="H138" s="18"/>
      <c r="I138" s="18"/>
      <c r="J138" s="18"/>
      <c r="K138" s="18"/>
      <c r="L138" s="18"/>
      <c r="M138" s="18"/>
      <c r="N138" s="18"/>
      <c r="O138" s="18"/>
      <c r="P138" s="18"/>
      <c r="Q138" s="18"/>
    </row>
    <row r="139" spans="1:17" s="21" customFormat="1">
      <c r="A139" s="18"/>
      <c r="B139" s="18"/>
      <c r="C139" s="18"/>
      <c r="D139" s="18"/>
      <c r="E139" s="18"/>
      <c r="F139" s="18"/>
      <c r="G139" s="18"/>
      <c r="H139" s="18"/>
      <c r="I139" s="18"/>
      <c r="J139" s="18"/>
      <c r="K139" s="18"/>
      <c r="L139" s="18"/>
      <c r="M139" s="18"/>
      <c r="N139" s="18"/>
      <c r="O139" s="18"/>
      <c r="P139" s="18"/>
      <c r="Q139" s="18"/>
    </row>
    <row r="140" spans="1:17" s="21" customFormat="1">
      <c r="A140" s="18"/>
      <c r="B140" s="18"/>
      <c r="C140" s="18"/>
      <c r="D140" s="18"/>
      <c r="E140" s="18"/>
      <c r="F140" s="18"/>
      <c r="G140" s="18"/>
      <c r="H140" s="18"/>
      <c r="I140" s="18"/>
      <c r="J140" s="18"/>
      <c r="K140" s="18"/>
      <c r="L140" s="18"/>
      <c r="M140" s="18"/>
      <c r="N140" s="18"/>
      <c r="O140" s="18"/>
      <c r="P140" s="18"/>
      <c r="Q140" s="18"/>
    </row>
    <row r="141" spans="1:17" s="21" customFormat="1">
      <c r="A141" s="18"/>
      <c r="B141" s="18"/>
      <c r="C141" s="18"/>
      <c r="D141" s="18"/>
      <c r="E141" s="18"/>
      <c r="F141" s="18"/>
      <c r="G141" s="18"/>
      <c r="H141" s="18"/>
      <c r="I141" s="18"/>
      <c r="J141" s="18"/>
      <c r="K141" s="18"/>
      <c r="L141" s="18"/>
      <c r="M141" s="18"/>
      <c r="N141" s="18"/>
      <c r="O141" s="18"/>
      <c r="P141" s="18"/>
      <c r="Q141" s="18"/>
    </row>
    <row r="142" spans="1:17" s="21" customFormat="1">
      <c r="A142" s="18"/>
      <c r="B142" s="18"/>
      <c r="C142" s="18"/>
      <c r="D142" s="18"/>
      <c r="E142" s="18"/>
      <c r="F142" s="18"/>
      <c r="G142" s="18"/>
      <c r="H142" s="18"/>
      <c r="I142" s="18"/>
      <c r="J142" s="18"/>
      <c r="K142" s="18"/>
      <c r="L142" s="18"/>
      <c r="M142" s="18"/>
      <c r="N142" s="18"/>
      <c r="O142" s="18"/>
      <c r="P142" s="18"/>
      <c r="Q142" s="18"/>
    </row>
    <row r="143" spans="1:17" s="21" customFormat="1">
      <c r="A143" s="18"/>
      <c r="B143" s="18"/>
      <c r="C143" s="18"/>
      <c r="D143" s="18"/>
      <c r="E143" s="18"/>
      <c r="F143" s="18"/>
      <c r="G143" s="18"/>
      <c r="H143" s="18"/>
      <c r="I143" s="18"/>
      <c r="J143" s="18"/>
      <c r="K143" s="18"/>
      <c r="L143" s="18"/>
      <c r="M143" s="18"/>
      <c r="N143" s="18"/>
      <c r="O143" s="18"/>
      <c r="P143" s="18"/>
      <c r="Q143" s="18"/>
    </row>
    <row r="144" spans="1:17" s="21" customFormat="1">
      <c r="A144" s="18"/>
      <c r="B144" s="18"/>
      <c r="C144" s="18"/>
      <c r="D144" s="18"/>
      <c r="E144" s="18"/>
      <c r="F144" s="18"/>
      <c r="G144" s="18"/>
      <c r="H144" s="18"/>
      <c r="I144" s="18"/>
      <c r="J144" s="18"/>
      <c r="K144" s="18"/>
      <c r="L144" s="18"/>
      <c r="M144" s="18"/>
      <c r="N144" s="18"/>
      <c r="O144" s="18"/>
      <c r="P144" s="18"/>
      <c r="Q144" s="18"/>
    </row>
    <row r="145" spans="1:17" s="21" customFormat="1">
      <c r="A145" s="18"/>
      <c r="B145" s="18"/>
      <c r="C145" s="18"/>
      <c r="D145" s="18"/>
      <c r="E145" s="18"/>
      <c r="F145" s="18"/>
      <c r="G145" s="18"/>
      <c r="H145" s="18"/>
      <c r="I145" s="18"/>
      <c r="J145" s="18"/>
      <c r="K145" s="18"/>
      <c r="L145" s="18"/>
      <c r="M145" s="18"/>
      <c r="N145" s="18"/>
      <c r="O145" s="18"/>
      <c r="P145" s="18"/>
      <c r="Q145" s="18"/>
    </row>
  </sheetData>
  <sheetProtection algorithmName="SHA-512" hashValue="dt6El6Nt01I1ZhVVaiEYFIKGrtifDV+CvyruTVz7zUhQHhdCmdbLZ+eJ5HVrqk5L40449V2BU485SEupmU+JtQ==" saltValue="yN8AnAmyj2zk9G86csymAA==" spinCount="100000" sheet="1" selectLockedCells="1"/>
  <dataConsolidate/>
  <mergeCells count="88">
    <mergeCell ref="B56:P58"/>
    <mergeCell ref="B62:P64"/>
    <mergeCell ref="C42:C43"/>
    <mergeCell ref="D42:D43"/>
    <mergeCell ref="C44:C45"/>
    <mergeCell ref="D44:D45"/>
    <mergeCell ref="F44:G45"/>
    <mergeCell ref="B42:B43"/>
    <mergeCell ref="B44:B45"/>
    <mergeCell ref="F42:G43"/>
    <mergeCell ref="J42:K43"/>
    <mergeCell ref="E42:E43"/>
    <mergeCell ref="B21:E22"/>
    <mergeCell ref="F17:F18"/>
    <mergeCell ref="F19:F20"/>
    <mergeCell ref="F21:F22"/>
    <mergeCell ref="G17:G18"/>
    <mergeCell ref="G19:G20"/>
    <mergeCell ref="G21:G22"/>
    <mergeCell ref="H19:Q20"/>
    <mergeCell ref="B8:C9"/>
    <mergeCell ref="B10:C11"/>
    <mergeCell ref="D8:Q9"/>
    <mergeCell ref="D10:Q11"/>
    <mergeCell ref="B15:Q16"/>
    <mergeCell ref="B17:E18"/>
    <mergeCell ref="B19:E20"/>
    <mergeCell ref="H17:Q18"/>
    <mergeCell ref="H21:Q22"/>
    <mergeCell ref="K32:K33"/>
    <mergeCell ref="L32:L33"/>
    <mergeCell ref="L26:L27"/>
    <mergeCell ref="O26:O27"/>
    <mergeCell ref="M26:M27"/>
    <mergeCell ref="M32:M33"/>
    <mergeCell ref="N32:N33"/>
    <mergeCell ref="B26:K27"/>
    <mergeCell ref="B28:J29"/>
    <mergeCell ref="B30:J31"/>
    <mergeCell ref="K28:K29"/>
    <mergeCell ref="K30:K31"/>
    <mergeCell ref="Q28:Q29"/>
    <mergeCell ref="N26:N27"/>
    <mergeCell ref="L28:L29"/>
    <mergeCell ref="L34:L35"/>
    <mergeCell ref="N34:N35"/>
    <mergeCell ref="O34:O35"/>
    <mergeCell ref="M34:M35"/>
    <mergeCell ref="P32:P33"/>
    <mergeCell ref="O32:O33"/>
    <mergeCell ref="P34:P35"/>
    <mergeCell ref="J40:K41"/>
    <mergeCell ref="F40:G41"/>
    <mergeCell ref="B38:K39"/>
    <mergeCell ref="B40:B41"/>
    <mergeCell ref="Q26:Q27"/>
    <mergeCell ref="P28:P29"/>
    <mergeCell ref="M28:M29"/>
    <mergeCell ref="N28:N29"/>
    <mergeCell ref="O28:O29"/>
    <mergeCell ref="Q34:Q35"/>
    <mergeCell ref="P30:P31"/>
    <mergeCell ref="Q30:Q31"/>
    <mergeCell ref="Q32:Q33"/>
    <mergeCell ref="B32:J33"/>
    <mergeCell ref="B34:J35"/>
    <mergeCell ref="K34:K35"/>
    <mergeCell ref="P26:P27"/>
    <mergeCell ref="L30:L31"/>
    <mergeCell ref="M30:M31"/>
    <mergeCell ref="N30:N31"/>
    <mergeCell ref="O30:O31"/>
    <mergeCell ref="N3:Q4"/>
    <mergeCell ref="N5:Q6"/>
    <mergeCell ref="B50:K51"/>
    <mergeCell ref="B48:K48"/>
    <mergeCell ref="E46:E47"/>
    <mergeCell ref="H40:I41"/>
    <mergeCell ref="H42:I43"/>
    <mergeCell ref="H44:I45"/>
    <mergeCell ref="H46:I47"/>
    <mergeCell ref="J46:K47"/>
    <mergeCell ref="F46:G47"/>
    <mergeCell ref="J44:K45"/>
    <mergeCell ref="E44:E45"/>
    <mergeCell ref="C40:C41"/>
    <mergeCell ref="D40:D41"/>
    <mergeCell ref="E40:E41"/>
  </mergeCells>
  <conditionalFormatting sqref="L28:L29">
    <cfRule type="expression" dxfId="260" priority="12">
      <formula>L28&gt;230</formula>
    </cfRule>
  </conditionalFormatting>
  <conditionalFormatting sqref="M28:M29">
    <cfRule type="expression" dxfId="259" priority="11">
      <formula>M28&gt;230</formula>
    </cfRule>
  </conditionalFormatting>
  <conditionalFormatting sqref="N28:N29">
    <cfRule type="expression" dxfId="258" priority="10">
      <formula>N28&gt;230</formula>
    </cfRule>
  </conditionalFormatting>
  <conditionalFormatting sqref="O28:O29">
    <cfRule type="expression" dxfId="257" priority="9">
      <formula>O28&gt;230</formula>
    </cfRule>
  </conditionalFormatting>
  <conditionalFormatting sqref="P28:P29">
    <cfRule type="expression" dxfId="256" priority="8">
      <formula>P28&gt;230</formula>
    </cfRule>
  </conditionalFormatting>
  <conditionalFormatting sqref="Q28:Q29">
    <cfRule type="expression" dxfId="255" priority="7">
      <formula>Q28&gt;230</formula>
    </cfRule>
  </conditionalFormatting>
  <conditionalFormatting sqref="Q30:Q31">
    <cfRule type="expression" dxfId="254" priority="6">
      <formula>Q30&gt;90</formula>
    </cfRule>
  </conditionalFormatting>
  <conditionalFormatting sqref="L30:L31">
    <cfRule type="expression" dxfId="253" priority="5">
      <formula>L30&gt;90</formula>
    </cfRule>
  </conditionalFormatting>
  <conditionalFormatting sqref="M30:M31">
    <cfRule type="expression" dxfId="252" priority="4">
      <formula>M30&gt;90</formula>
    </cfRule>
  </conditionalFormatting>
  <conditionalFormatting sqref="N30:N31">
    <cfRule type="expression" dxfId="251" priority="3">
      <formula>N30&gt;90</formula>
    </cfRule>
  </conditionalFormatting>
  <conditionalFormatting sqref="O30:O31">
    <cfRule type="expression" dxfId="250" priority="2">
      <formula>O30&gt;90</formula>
    </cfRule>
  </conditionalFormatting>
  <conditionalFormatting sqref="P30:P31">
    <cfRule type="expression" dxfId="249" priority="1">
      <formula>P30&gt;90</formula>
    </cfRule>
  </conditionalFormatting>
  <dataValidations count="3">
    <dataValidation type="whole" operator="greaterThanOrEqual" allowBlank="1" showInputMessage="1" showErrorMessage="1" errorTitle="ERROR" error=" " sqref="F19" xr:uid="{00000000-0002-0000-0100-000000000000}">
      <formula1>0</formula1>
    </dataValidation>
    <dataValidation type="whole" allowBlank="1" showInputMessage="1" showErrorMessage="1" errorTitle="ERROR" error=" " sqref="F21" xr:uid="{00000000-0002-0000-0100-000001000000}">
      <formula1>0</formula1>
      <formula2>100</formula2>
    </dataValidation>
    <dataValidation type="decimal" operator="greaterThanOrEqual" allowBlank="1" showInputMessage="1" showErrorMessage="1" errorTitle="ERROR" error=" " sqref="F17:F18" xr:uid="{00000000-0002-0000-0100-000002000000}">
      <formula1>0</formula1>
    </dataValidation>
  </dataValidations>
  <printOptions horizontalCentered="1"/>
  <pageMargins left="0.70866141699999996" right="0.70866141732283505" top="0.24803149599999999" bottom="0.24803149599999999" header="0.31496062992126" footer="0.31496062992126"/>
  <pageSetup paperSize="9" scale="59" orientation="landscape" r:id="rId1"/>
  <headerFooter>
    <oddFooter>&amp;F</oddFooter>
  </headerFooter>
  <ignoredErrors>
    <ignoredError sqref="D8" unlockedFormula="1"/>
  </ignoredErrors>
  <drawing r:id="rId2"/>
  <extLst>
    <ext xmlns:x14="http://schemas.microsoft.com/office/spreadsheetml/2009/9/main" uri="{78C0D931-6437-407d-A8EE-F0AAD7539E65}">
      <x14:conditionalFormattings>
        <x14:conditionalFormatting xmlns:xm="http://schemas.microsoft.com/office/excel/2006/main">
          <x14:cfRule type="expression" priority="8187" id="{59628993-703B-41C6-ADC7-CF916455334B}">
            <xm:f>AND($J$44=Translation!$B$101,$Q$12&gt;90)</xm:f>
            <x14:dxf>
              <font>
                <color theme="0"/>
              </font>
              <fill>
                <patternFill>
                  <bgColor rgb="FFFF0000"/>
                </patternFill>
              </fill>
            </x14:dxf>
          </x14:cfRule>
          <xm:sqref>Q12:Q14 Q23</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AK137"/>
  <sheetViews>
    <sheetView showGridLines="0" showRowColHeaders="0" zoomScale="80" zoomScaleNormal="80" workbookViewId="0">
      <selection activeCell="E30" sqref="E30:I30"/>
    </sheetView>
  </sheetViews>
  <sheetFormatPr defaultColWidth="11.42578125" defaultRowHeight="15" customHeight="1"/>
  <cols>
    <col min="1" max="9" width="12.85546875" style="18" customWidth="1"/>
    <col min="10" max="10" width="16.7109375" style="166" customWidth="1"/>
    <col min="11" max="20" width="12.85546875" style="18" customWidth="1"/>
    <col min="21" max="26" width="11.42578125" style="18" customWidth="1"/>
    <col min="27" max="27" width="9.7109375" style="18" customWidth="1"/>
    <col min="28" max="28" width="24.28515625" style="21" customWidth="1"/>
    <col min="29" max="29" width="9.7109375" style="21" customWidth="1"/>
    <col min="30" max="30" width="9.85546875" style="21" customWidth="1"/>
    <col min="31" max="31" width="13.85546875" style="21" customWidth="1"/>
    <col min="32" max="32" width="12.140625" style="21" customWidth="1"/>
    <col min="33" max="33" width="12.7109375" style="21" customWidth="1"/>
    <col min="34" max="34" width="10.140625" style="21" customWidth="1"/>
    <col min="35" max="35" width="9.5703125" style="21" customWidth="1"/>
    <col min="36" max="36" width="13.7109375" style="21" customWidth="1"/>
    <col min="37" max="37" width="12.140625" style="21" customWidth="1"/>
    <col min="38" max="16384" width="11.42578125" style="18"/>
  </cols>
  <sheetData>
    <row r="1" spans="1:37" ht="12.75"/>
    <row r="2" spans="1:37" ht="12.75" customHeight="1">
      <c r="AB2" s="18"/>
      <c r="AC2" s="18"/>
      <c r="AD2" s="18"/>
      <c r="AE2" s="18"/>
      <c r="AF2" s="18"/>
      <c r="AG2" s="18"/>
      <c r="AH2" s="18"/>
      <c r="AI2" s="18"/>
      <c r="AJ2" s="18"/>
      <c r="AK2" s="18"/>
    </row>
    <row r="3" spans="1:37" ht="12.75" customHeight="1">
      <c r="P3" s="393" t="str">
        <f ca="1">Translation!B11</f>
        <v>PRAESENSA</v>
      </c>
      <c r="Q3" s="393"/>
      <c r="R3" s="393"/>
      <c r="S3" s="393"/>
      <c r="T3" s="353"/>
      <c r="AB3" s="18"/>
      <c r="AC3" s="18"/>
      <c r="AD3" s="18"/>
      <c r="AE3" s="18"/>
      <c r="AF3" s="18"/>
      <c r="AG3" s="18"/>
      <c r="AH3" s="18"/>
      <c r="AI3" s="18"/>
      <c r="AJ3" s="18"/>
      <c r="AK3" s="18"/>
    </row>
    <row r="4" spans="1:37" ht="12.75" customHeight="1">
      <c r="P4" s="393"/>
      <c r="Q4" s="393"/>
      <c r="R4" s="393"/>
      <c r="S4" s="393"/>
      <c r="T4" s="353"/>
      <c r="AB4" s="18"/>
      <c r="AC4" s="18"/>
      <c r="AD4" s="18"/>
      <c r="AE4" s="18"/>
      <c r="AF4" s="18"/>
      <c r="AG4" s="18"/>
      <c r="AH4" s="18"/>
      <c r="AI4" s="18"/>
      <c r="AJ4" s="18"/>
      <c r="AK4" s="18"/>
    </row>
    <row r="5" spans="1:37" ht="15" customHeight="1">
      <c r="P5" s="394" t="str">
        <f ca="1">Translation!B12&amp;" "&amp;Translation!B13&amp;" "&amp;Translation!B14</f>
        <v xml:space="preserve">Power calculator V1.3 </v>
      </c>
      <c r="Q5" s="394"/>
      <c r="R5" s="394"/>
      <c r="S5" s="394"/>
      <c r="T5" s="354"/>
      <c r="AB5" s="18"/>
      <c r="AC5" s="18"/>
      <c r="AD5" s="18"/>
      <c r="AE5" s="18"/>
      <c r="AF5" s="18"/>
      <c r="AG5" s="18"/>
      <c r="AH5" s="18"/>
      <c r="AI5" s="18"/>
      <c r="AJ5" s="18"/>
      <c r="AK5" s="18"/>
    </row>
    <row r="6" spans="1:37" ht="15" customHeight="1">
      <c r="P6" s="394"/>
      <c r="Q6" s="394"/>
      <c r="R6" s="394"/>
      <c r="S6" s="394"/>
      <c r="T6" s="354"/>
      <c r="AB6" s="18"/>
      <c r="AC6" s="18"/>
      <c r="AD6" s="18"/>
      <c r="AE6" s="18"/>
      <c r="AF6" s="18"/>
      <c r="AG6" s="18"/>
      <c r="AH6" s="18"/>
      <c r="AI6" s="18"/>
      <c r="AJ6" s="18"/>
      <c r="AK6" s="18"/>
    </row>
    <row r="7" spans="1:37" ht="15" customHeight="1">
      <c r="A7" s="39"/>
      <c r="J7" s="152"/>
      <c r="AB7" s="18"/>
      <c r="AC7" s="18"/>
      <c r="AD7" s="18"/>
      <c r="AE7" s="18"/>
      <c r="AF7" s="18"/>
      <c r="AG7" s="18"/>
      <c r="AH7" s="18"/>
      <c r="AI7" s="18"/>
      <c r="AJ7" s="18"/>
      <c r="AK7" s="18"/>
    </row>
    <row r="8" spans="1:37" ht="15" customHeight="1">
      <c r="A8" s="39"/>
      <c r="I8" s="39"/>
      <c r="J8" s="152"/>
      <c r="S8" s="39"/>
      <c r="AB8" s="18"/>
      <c r="AC8" s="18"/>
      <c r="AD8" s="18"/>
      <c r="AE8" s="18"/>
      <c r="AF8" s="18"/>
      <c r="AG8" s="18"/>
      <c r="AH8" s="18"/>
      <c r="AI8" s="18"/>
      <c r="AJ8" s="18"/>
      <c r="AK8" s="18"/>
    </row>
    <row r="9" spans="1:37" ht="15" customHeight="1">
      <c r="A9" s="39"/>
      <c r="B9" s="521" t="str">
        <f ca="1">Translation!B113&amp;" "&amp;1</f>
        <v>Cluster 1</v>
      </c>
      <c r="C9" s="521"/>
      <c r="D9" s="521"/>
      <c r="E9" s="521"/>
      <c r="F9" s="521"/>
      <c r="G9" s="521"/>
      <c r="H9" s="523" t="str">
        <f ca="1">Translation!B30</f>
        <v>Used:</v>
      </c>
      <c r="I9" s="519" t="s">
        <v>16</v>
      </c>
      <c r="J9" s="167"/>
      <c r="K9" s="39"/>
      <c r="L9" s="39"/>
      <c r="M9" s="39"/>
      <c r="N9" s="39"/>
      <c r="O9" s="39"/>
      <c r="P9" s="39"/>
      <c r="Q9" s="39"/>
      <c r="R9" s="39"/>
      <c r="S9" s="39"/>
      <c r="AB9" s="18"/>
      <c r="AC9" s="18"/>
      <c r="AD9" s="18"/>
      <c r="AE9" s="18"/>
      <c r="AF9" s="18"/>
      <c r="AG9" s="18"/>
      <c r="AH9" s="18"/>
      <c r="AI9" s="18"/>
      <c r="AJ9" s="18"/>
      <c r="AK9" s="18"/>
    </row>
    <row r="10" spans="1:37" ht="15" customHeight="1">
      <c r="A10" s="39"/>
      <c r="B10" s="522"/>
      <c r="C10" s="522"/>
      <c r="D10" s="522"/>
      <c r="E10" s="522"/>
      <c r="F10" s="522"/>
      <c r="G10" s="522"/>
      <c r="H10" s="524"/>
      <c r="I10" s="520"/>
      <c r="J10" s="167"/>
      <c r="K10" s="39"/>
      <c r="L10" s="39"/>
      <c r="M10" s="39"/>
      <c r="N10" s="39"/>
      <c r="O10" s="39"/>
      <c r="P10" s="39"/>
      <c r="Q10" s="39"/>
      <c r="R10" s="39"/>
      <c r="S10" s="39"/>
      <c r="AB10" s="18"/>
      <c r="AC10" s="18"/>
      <c r="AD10" s="18"/>
      <c r="AE10" s="18"/>
      <c r="AF10" s="18"/>
      <c r="AG10" s="18"/>
      <c r="AH10" s="18"/>
      <c r="AI10" s="18"/>
      <c r="AJ10" s="18"/>
      <c r="AK10" s="18"/>
    </row>
    <row r="11" spans="1:37" ht="15" customHeight="1">
      <c r="A11" s="39"/>
      <c r="B11" s="562" t="str">
        <f ca="1">Translation!B28</f>
        <v>Description</v>
      </c>
      <c r="C11" s="562"/>
      <c r="D11" s="563"/>
      <c r="E11" s="549" t="str">
        <f ca="1">Translation!B29</f>
        <v>Device</v>
      </c>
      <c r="F11" s="562"/>
      <c r="G11" s="562"/>
      <c r="H11" s="563"/>
      <c r="I11" s="549"/>
      <c r="J11" s="167"/>
      <c r="K11" s="537" t="str">
        <f ca="1">Translation!B114</f>
        <v>Required battery capacity including safety factor (minimum 100 Ah - maximum 230 Ah)</v>
      </c>
      <c r="L11" s="537"/>
      <c r="M11" s="537"/>
      <c r="N11" s="537"/>
      <c r="O11" s="537"/>
      <c r="P11" s="537"/>
      <c r="Q11" s="537"/>
      <c r="R11" s="538"/>
      <c r="S11" s="546" t="str">
        <f ca="1">IF(CALC_1!H7=0,"-",IF(CALC_1!H45=0,0,IF((INFO!F21*CALC_1!F78)/100+CALC_1!F78&lt;100,100,(ROUNDUP((INFO!F21*CALC_1!F78)/100+CALC_1!F78,0))))&amp;" "&amp;Translation!B115)</f>
        <v>-</v>
      </c>
      <c r="T11" s="146"/>
      <c r="U11" s="27"/>
      <c r="V11" s="27"/>
      <c r="W11" s="27"/>
      <c r="X11" s="27"/>
      <c r="AB11" s="18"/>
      <c r="AC11" s="18"/>
      <c r="AD11" s="18"/>
      <c r="AE11" s="18"/>
      <c r="AF11" s="18"/>
      <c r="AG11" s="18"/>
      <c r="AH11" s="18"/>
      <c r="AI11" s="18"/>
      <c r="AJ11" s="18"/>
      <c r="AK11" s="18"/>
    </row>
    <row r="12" spans="1:37" ht="15" customHeight="1">
      <c r="A12" s="39"/>
      <c r="B12" s="564"/>
      <c r="C12" s="564"/>
      <c r="D12" s="565"/>
      <c r="E12" s="550"/>
      <c r="F12" s="564"/>
      <c r="G12" s="564"/>
      <c r="H12" s="565"/>
      <c r="I12" s="550"/>
      <c r="J12" s="167"/>
      <c r="K12" s="537"/>
      <c r="L12" s="537"/>
      <c r="M12" s="537"/>
      <c r="N12" s="537"/>
      <c r="O12" s="537"/>
      <c r="P12" s="537"/>
      <c r="Q12" s="537"/>
      <c r="R12" s="538"/>
      <c r="S12" s="546"/>
      <c r="T12" s="20"/>
      <c r="AB12" s="18"/>
      <c r="AC12" s="18"/>
      <c r="AD12" s="18"/>
      <c r="AE12" s="18"/>
      <c r="AF12" s="18"/>
      <c r="AG12" s="18"/>
      <c r="AH12" s="18"/>
      <c r="AI12" s="18"/>
      <c r="AJ12" s="18"/>
      <c r="AK12" s="18"/>
    </row>
    <row r="13" spans="1:37" ht="15" customHeight="1">
      <c r="A13" s="39"/>
      <c r="B13" s="568" t="str">
        <f ca="1">IF(I9=Translation!B101,Translation!B34,"")</f>
        <v/>
      </c>
      <c r="C13" s="568"/>
      <c r="D13" s="569"/>
      <c r="E13" s="571" t="str">
        <f ca="1">IF(I9=Translation!B101,Translation!B35,"")</f>
        <v/>
      </c>
      <c r="F13" s="572"/>
      <c r="G13" s="572"/>
      <c r="H13" s="572"/>
      <c r="I13" s="572"/>
      <c r="J13" s="167"/>
      <c r="K13" s="541" t="str">
        <f ca="1">Translation!B80</f>
        <v>Supported battery capacity is between 100Ah and 230Ah!</v>
      </c>
      <c r="L13" s="542"/>
      <c r="M13" s="542"/>
      <c r="N13" s="542"/>
      <c r="O13" s="542"/>
      <c r="P13" s="542"/>
      <c r="Q13" s="542"/>
      <c r="R13" s="542"/>
      <c r="S13" s="543"/>
      <c r="T13" s="38"/>
      <c r="AB13" s="18"/>
      <c r="AC13" s="18"/>
      <c r="AD13" s="18"/>
      <c r="AE13" s="18"/>
      <c r="AF13" s="18"/>
      <c r="AG13" s="18"/>
      <c r="AH13" s="18"/>
      <c r="AI13" s="18"/>
      <c r="AJ13" s="18"/>
      <c r="AK13" s="18"/>
    </row>
    <row r="14" spans="1:37" ht="15" customHeight="1">
      <c r="A14" s="39"/>
      <c r="B14" s="570"/>
      <c r="C14" s="570"/>
      <c r="D14" s="570"/>
      <c r="E14" s="555" t="str">
        <f ca="1">IF(I9=Translation!B101,Translation!B40,"")</f>
        <v/>
      </c>
      <c r="F14" s="556"/>
      <c r="G14" s="556"/>
      <c r="H14" s="557"/>
      <c r="I14" s="208">
        <v>2</v>
      </c>
      <c r="J14" s="149" t="str">
        <f ca="1">IF(I9&lt;&gt;Translation!B101,"",IF(I14&gt;5,Translation!B92," "))</f>
        <v/>
      </c>
      <c r="K14" s="544"/>
      <c r="L14" s="545"/>
      <c r="M14" s="545"/>
      <c r="N14" s="545"/>
      <c r="O14" s="545"/>
      <c r="P14" s="545"/>
      <c r="Q14" s="545"/>
      <c r="R14" s="545"/>
      <c r="S14" s="545"/>
      <c r="T14" s="20"/>
      <c r="U14" s="39"/>
      <c r="V14" s="39"/>
      <c r="W14" s="39"/>
      <c r="X14" s="39"/>
      <c r="Y14" s="39"/>
      <c r="Z14" s="39"/>
      <c r="AA14" s="39"/>
      <c r="AB14" s="18"/>
      <c r="AC14" s="18"/>
      <c r="AD14" s="18"/>
      <c r="AE14" s="18"/>
      <c r="AF14" s="18"/>
      <c r="AG14" s="18"/>
      <c r="AH14" s="18"/>
      <c r="AI14" s="18"/>
      <c r="AJ14" s="18"/>
      <c r="AK14" s="18"/>
    </row>
    <row r="15" spans="1:37" ht="15" customHeight="1">
      <c r="A15" s="39"/>
      <c r="B15" s="566"/>
      <c r="C15" s="566"/>
      <c r="D15" s="567"/>
      <c r="E15" s="558" t="str">
        <f ca="1">IF(I9=Translation!B101,Translation!B41,"")</f>
        <v/>
      </c>
      <c r="F15" s="559"/>
      <c r="G15" s="559"/>
      <c r="H15" s="560"/>
      <c r="I15" s="208">
        <v>0</v>
      </c>
      <c r="J15" s="149" t="str">
        <f ca="1">IF(I9&lt;&gt;Translation!B101,"",IF(I15&gt;1,Translation!B90," "))</f>
        <v/>
      </c>
      <c r="K15" s="39"/>
      <c r="L15" s="39"/>
      <c r="M15" s="39"/>
      <c r="N15" s="39"/>
      <c r="O15" s="39"/>
      <c r="P15" s="39"/>
      <c r="Q15" s="39"/>
      <c r="R15" s="39"/>
      <c r="S15" s="39"/>
      <c r="T15" s="115"/>
      <c r="U15" s="115"/>
      <c r="V15" s="115"/>
      <c r="W15" s="115"/>
      <c r="X15" s="115"/>
      <c r="Y15" s="28"/>
      <c r="Z15" s="28"/>
      <c r="AA15" s="28"/>
      <c r="AB15" s="18"/>
      <c r="AC15" s="18"/>
      <c r="AD15" s="18"/>
      <c r="AE15" s="18"/>
      <c r="AF15" s="18"/>
      <c r="AG15" s="18"/>
      <c r="AH15" s="18"/>
      <c r="AI15" s="18"/>
      <c r="AJ15" s="18"/>
      <c r="AK15" s="18"/>
    </row>
    <row r="16" spans="1:37" ht="15" customHeight="1">
      <c r="A16" s="39"/>
      <c r="B16" s="209"/>
      <c r="C16" s="136"/>
      <c r="D16" s="137"/>
      <c r="E16" s="138"/>
      <c r="F16" s="139"/>
      <c r="G16" s="139"/>
      <c r="H16" s="139"/>
      <c r="I16" s="147"/>
      <c r="J16" s="342"/>
      <c r="K16" s="537" t="str">
        <f ca="1">Translation!B116</f>
        <v>Maximum battery current (check battery specification)</v>
      </c>
      <c r="L16" s="537"/>
      <c r="M16" s="537"/>
      <c r="N16" s="537"/>
      <c r="O16" s="537"/>
      <c r="P16" s="537"/>
      <c r="Q16" s="537"/>
      <c r="R16" s="538"/>
      <c r="S16" s="551" t="str">
        <f ca="1">IF(CALC_1!H7=0,"-",IF(CALC_1!H45=0,0,ROUNDUP(MAX(CALC_1!J42:K42)/1000,1)))</f>
        <v>-</v>
      </c>
      <c r="T16" s="20"/>
      <c r="U16" s="39"/>
      <c r="V16" s="39"/>
      <c r="W16" s="39"/>
      <c r="X16" s="39"/>
      <c r="Y16" s="20"/>
      <c r="Z16" s="20"/>
      <c r="AA16" s="20"/>
      <c r="AB16" s="18"/>
      <c r="AC16" s="18"/>
      <c r="AD16" s="18"/>
      <c r="AE16" s="18"/>
      <c r="AF16" s="18"/>
      <c r="AG16" s="18"/>
      <c r="AH16" s="18"/>
      <c r="AI16" s="18"/>
      <c r="AJ16" s="18"/>
      <c r="AK16" s="18"/>
    </row>
    <row r="17" spans="1:37" ht="15" customHeight="1">
      <c r="A17" s="39"/>
      <c r="B17" s="553" t="str">
        <f ca="1">IF(I9=Translation!B101,Translation!B36,"")</f>
        <v/>
      </c>
      <c r="C17" s="553"/>
      <c r="D17" s="554"/>
      <c r="E17" s="547" t="s">
        <v>67</v>
      </c>
      <c r="F17" s="548"/>
      <c r="G17" s="548"/>
      <c r="H17" s="548"/>
      <c r="I17" s="548"/>
      <c r="J17" s="342"/>
      <c r="K17" s="539"/>
      <c r="L17" s="539"/>
      <c r="M17" s="539"/>
      <c r="N17" s="539"/>
      <c r="O17" s="539"/>
      <c r="P17" s="539"/>
      <c r="Q17" s="539"/>
      <c r="R17" s="540"/>
      <c r="S17" s="552"/>
      <c r="T17" s="20"/>
      <c r="U17" s="39"/>
      <c r="V17" s="39"/>
      <c r="W17" s="39"/>
      <c r="X17" s="39"/>
      <c r="Y17" s="28"/>
      <c r="Z17" s="28"/>
      <c r="AA17" s="28"/>
      <c r="AB17" s="18"/>
      <c r="AC17" s="18"/>
      <c r="AD17" s="18"/>
      <c r="AE17" s="18"/>
      <c r="AF17" s="18"/>
      <c r="AG17" s="18"/>
      <c r="AH17" s="18"/>
      <c r="AI17" s="18"/>
      <c r="AJ17" s="18"/>
      <c r="AK17" s="18"/>
    </row>
    <row r="18" spans="1:37" ht="15" customHeight="1">
      <c r="A18" s="39"/>
      <c r="B18" s="509"/>
      <c r="C18" s="509"/>
      <c r="D18" s="504"/>
      <c r="E18" s="555" t="str">
        <f ca="1">IF(I9=Translation!B101,(IF(E17=Translation!B104,Translation!B42,IF(E17=Translation!B105,Translation!B48,""))),"")</f>
        <v/>
      </c>
      <c r="F18" s="556"/>
      <c r="G18" s="556"/>
      <c r="H18" s="557"/>
      <c r="I18" s="153">
        <v>1</v>
      </c>
      <c r="J18" s="149" t="str">
        <f ca="1">IF(I9&lt;&gt;Translation!B101,"",IF(AND(E17=Translation!B104,I18=0),Translation!B89,IF(AND(E17=Translation!B104,I18&gt;5),Translation!B92,IF(AND(E17=Translation!B105,I18&gt;700),Translation!B96," "))))</f>
        <v/>
      </c>
      <c r="K18" s="576" t="str">
        <f ca="1">Translation!B81</f>
        <v xml:space="preserve">The maximum battery current of 90A is exceeded!   </v>
      </c>
      <c r="L18" s="576"/>
      <c r="M18" s="576"/>
      <c r="N18" s="576"/>
      <c r="O18" s="576"/>
      <c r="P18" s="576"/>
      <c r="Q18" s="576"/>
      <c r="R18" s="576"/>
      <c r="S18" s="576"/>
      <c r="T18" s="20"/>
      <c r="U18" s="39"/>
      <c r="V18" s="39"/>
      <c r="W18" s="39"/>
      <c r="X18" s="39"/>
      <c r="Y18" s="39"/>
      <c r="Z18" s="39"/>
      <c r="AA18" s="39"/>
      <c r="AB18" s="18"/>
      <c r="AC18" s="18"/>
      <c r="AD18" s="18"/>
      <c r="AE18" s="18"/>
      <c r="AF18" s="18"/>
      <c r="AG18" s="18"/>
      <c r="AH18" s="18"/>
      <c r="AI18" s="18"/>
      <c r="AJ18" s="18"/>
      <c r="AK18" s="18"/>
    </row>
    <row r="19" spans="1:37" ht="15" customHeight="1">
      <c r="A19" s="39"/>
      <c r="B19" s="578"/>
      <c r="C19" s="578"/>
      <c r="D19" s="579"/>
      <c r="E19" s="530"/>
      <c r="F19" s="531"/>
      <c r="G19" s="531"/>
      <c r="H19" s="531"/>
      <c r="I19" s="147"/>
      <c r="J19" s="342"/>
      <c r="K19" s="577"/>
      <c r="L19" s="577"/>
      <c r="M19" s="577"/>
      <c r="N19" s="577"/>
      <c r="O19" s="577"/>
      <c r="P19" s="577"/>
      <c r="Q19" s="577"/>
      <c r="R19" s="577"/>
      <c r="S19" s="577"/>
      <c r="T19" s="20"/>
      <c r="U19" s="39"/>
      <c r="V19" s="39"/>
      <c r="W19" s="24"/>
      <c r="X19" s="24"/>
      <c r="Y19" s="39"/>
      <c r="Z19" s="39"/>
      <c r="AA19" s="39"/>
      <c r="AB19" s="18"/>
      <c r="AC19" s="18"/>
      <c r="AD19" s="18"/>
      <c r="AE19" s="18"/>
      <c r="AF19" s="18"/>
      <c r="AG19" s="18"/>
      <c r="AH19" s="18"/>
      <c r="AI19" s="18"/>
      <c r="AJ19" s="18"/>
      <c r="AK19" s="18"/>
    </row>
    <row r="20" spans="1:37" ht="15" customHeight="1">
      <c r="A20" s="39"/>
      <c r="B20" s="534" t="str">
        <f ca="1">IF(I9=Translation!B101,Translation!B37,"")</f>
        <v/>
      </c>
      <c r="C20" s="534"/>
      <c r="D20" s="517"/>
      <c r="E20" s="532" t="s">
        <v>67</v>
      </c>
      <c r="F20" s="533"/>
      <c r="G20" s="533"/>
      <c r="H20" s="533"/>
      <c r="I20" s="533"/>
      <c r="J20" s="342"/>
      <c r="K20" s="39"/>
      <c r="L20" s="39"/>
      <c r="M20" s="39"/>
      <c r="N20" s="39"/>
      <c r="O20" s="39"/>
      <c r="P20" s="39"/>
      <c r="Q20" s="39"/>
      <c r="R20" s="39"/>
      <c r="S20" s="39"/>
      <c r="T20" s="20"/>
      <c r="U20" s="39"/>
      <c r="V20" s="39"/>
      <c r="W20" s="39"/>
      <c r="X20" s="39"/>
      <c r="Y20" s="39"/>
      <c r="Z20" s="39"/>
      <c r="AA20" s="39"/>
      <c r="AB20" s="18"/>
      <c r="AC20" s="18"/>
      <c r="AD20" s="18"/>
      <c r="AE20" s="18"/>
      <c r="AF20" s="18"/>
      <c r="AG20" s="18"/>
      <c r="AH20" s="18"/>
      <c r="AI20" s="18"/>
      <c r="AJ20" s="18"/>
      <c r="AK20" s="18"/>
    </row>
    <row r="21" spans="1:37" ht="15" customHeight="1">
      <c r="A21" s="39"/>
      <c r="B21" s="525"/>
      <c r="C21" s="525"/>
      <c r="D21" s="526"/>
      <c r="E21" s="512" t="str">
        <f ca="1">IF(I9=Translation!B101,(IF(E20=Translation!B107,Translation!B43,(IF(E20=Translation!B108,Translation!B43,(IF(E20=Translation!B109,Translation!B44,(IF(E20=Translation!B110,Translation!B49,"")))))))),"")</f>
        <v/>
      </c>
      <c r="F21" s="513"/>
      <c r="G21" s="513"/>
      <c r="H21" s="514"/>
      <c r="I21" s="140">
        <v>1</v>
      </c>
      <c r="J21" s="149" t="str">
        <f ca="1">IF(I9&lt;&gt;Translation!B101,"",IF(AND(E20=Translation!B107,I21=0),Translation!B89,IF(AND(E20=Translation!B107,I21&gt;2),Translation!B91,IF(AND(E20=Translation!B108,I21=0),Translation!B89,IF(AND(E20=Translation!B108,I21&gt;2),Translation!B91,IF(AND(E20=Translation!B109,I21&gt;8),Translation!B93,IF(AND(E20=Translation!B110,I21&gt;5500),Translation!B97,"")))))))</f>
        <v/>
      </c>
      <c r="K21" s="537" t="str">
        <f ca="1">Translation!B118</f>
        <v>Mains current draw at 230 VAC (during alarm and bulk charging)</v>
      </c>
      <c r="L21" s="537"/>
      <c r="M21" s="537"/>
      <c r="N21" s="537"/>
      <c r="O21" s="537"/>
      <c r="P21" s="537"/>
      <c r="Q21" s="537"/>
      <c r="R21" s="538"/>
      <c r="S21" s="561" t="str">
        <f ca="1">IF(CALC_1!H7=0,"-",ROUNDUP(CALC_1!H78/1000,2))</f>
        <v>-</v>
      </c>
      <c r="T21" s="20"/>
      <c r="U21" s="386"/>
      <c r="V21" s="39"/>
      <c r="W21" s="39"/>
      <c r="X21" s="39"/>
      <c r="Y21" s="39"/>
      <c r="Z21" s="39"/>
      <c r="AA21" s="39"/>
      <c r="AB21" s="18"/>
      <c r="AC21" s="18"/>
      <c r="AD21" s="18"/>
      <c r="AE21" s="18"/>
      <c r="AF21" s="18"/>
      <c r="AG21" s="18"/>
      <c r="AH21" s="18"/>
      <c r="AI21" s="18"/>
      <c r="AJ21" s="18"/>
      <c r="AK21" s="18"/>
    </row>
    <row r="22" spans="1:37" ht="15" customHeight="1">
      <c r="A22" s="39"/>
      <c r="B22" s="525"/>
      <c r="C22" s="525"/>
      <c r="D22" s="526"/>
      <c r="E22" s="512" t="str">
        <f ca="1">IF(I9=Translation!B101,IF(E20=Translation!B107,Translation!B47,(IF(E20=Translation!B108,Translation!B47,(IF(E20=Translation!B109,Translation!B45,(IF(E20=Translation!B110,Translation!B51,""))))))),"")</f>
        <v/>
      </c>
      <c r="F22" s="513"/>
      <c r="G22" s="513"/>
      <c r="H22" s="514"/>
      <c r="I22" s="140">
        <v>0</v>
      </c>
      <c r="J22" s="341" t="str">
        <f ca="1">IF(I9&lt;&gt;Translation!B101,"",IF(AND(E22=Translation!B47,I22&gt;600),Translation!B95,IF(AND(E22=Translation!B45,I22&gt;2),Translation!B91,IF(AND(E22=Translation!B50,I22&gt;5500),Translation!B97,""))))</f>
        <v/>
      </c>
      <c r="K22" s="537"/>
      <c r="L22" s="537"/>
      <c r="M22" s="537"/>
      <c r="N22" s="537"/>
      <c r="O22" s="537"/>
      <c r="P22" s="537"/>
      <c r="Q22" s="537"/>
      <c r="R22" s="538"/>
      <c r="S22" s="561"/>
      <c r="T22" s="20"/>
      <c r="U22" s="39"/>
      <c r="V22" s="39"/>
      <c r="W22" s="39"/>
      <c r="X22" s="39"/>
      <c r="Y22" s="39"/>
      <c r="Z22" s="39"/>
      <c r="AA22" s="39"/>
      <c r="AB22" s="18"/>
      <c r="AC22" s="18"/>
      <c r="AD22" s="18"/>
      <c r="AE22" s="18"/>
      <c r="AF22" s="18"/>
      <c r="AG22" s="18"/>
      <c r="AH22" s="18"/>
      <c r="AI22" s="18"/>
      <c r="AJ22" s="18"/>
      <c r="AK22" s="18"/>
    </row>
    <row r="23" spans="1:37" ht="15" customHeight="1">
      <c r="A23" s="39"/>
      <c r="B23" s="509"/>
      <c r="C23" s="509"/>
      <c r="D23" s="504"/>
      <c r="E23" s="527" t="str">
        <f ca="1">IF(I9=Translation!B101,IF(E20=Translation!B107,"",(IF(E20=Translation!B108,"",(IF(E20=Translation!B109,Translation!B46,(IF(E20=Translation!B110,"",""))))))),"")</f>
        <v/>
      </c>
      <c r="F23" s="528"/>
      <c r="G23" s="528"/>
      <c r="H23" s="529"/>
      <c r="I23" s="140">
        <v>0</v>
      </c>
      <c r="J23" s="149" t="str">
        <f ca="1">IF(I9&lt;&gt;Translation!B101,"",IF(AND(E23=Translation!B46,I23&gt;120),Translation!B94,""))</f>
        <v/>
      </c>
      <c r="K23" s="135"/>
      <c r="L23" s="135"/>
      <c r="M23" s="135"/>
      <c r="N23" s="135"/>
      <c r="O23" s="135"/>
      <c r="P23" s="135"/>
      <c r="Q23" s="135"/>
      <c r="R23" s="135"/>
      <c r="S23" s="135"/>
      <c r="T23" s="20"/>
      <c r="U23" s="39"/>
      <c r="V23" s="39"/>
      <c r="W23" s="39"/>
      <c r="X23" s="39"/>
      <c r="Y23" s="39"/>
      <c r="Z23" s="39"/>
      <c r="AA23" s="39"/>
      <c r="AB23" s="18"/>
      <c r="AC23" s="18"/>
      <c r="AD23" s="18"/>
      <c r="AE23" s="18"/>
      <c r="AF23" s="18"/>
      <c r="AG23" s="18"/>
      <c r="AH23" s="18"/>
      <c r="AI23" s="18"/>
      <c r="AJ23" s="18"/>
      <c r="AK23" s="18"/>
    </row>
    <row r="24" spans="1:37" ht="15" customHeight="1">
      <c r="A24" s="39"/>
      <c r="B24" s="509"/>
      <c r="C24" s="509"/>
      <c r="D24" s="504"/>
      <c r="E24" s="515"/>
      <c r="F24" s="516"/>
      <c r="G24" s="516"/>
      <c r="H24" s="516"/>
      <c r="I24" s="141"/>
      <c r="J24" s="149"/>
      <c r="K24" s="39"/>
      <c r="L24" s="39"/>
      <c r="M24" s="39"/>
      <c r="N24" s="39"/>
      <c r="O24" s="39"/>
      <c r="P24" s="39"/>
      <c r="Q24" s="39"/>
      <c r="R24" s="39"/>
      <c r="S24" s="39"/>
      <c r="T24" s="20"/>
      <c r="U24" s="39"/>
      <c r="V24" s="39"/>
      <c r="W24" s="39"/>
      <c r="X24" s="39"/>
      <c r="Y24" s="29"/>
      <c r="Z24" s="29"/>
      <c r="AA24" s="39"/>
      <c r="AB24" s="18"/>
      <c r="AC24" s="18"/>
      <c r="AD24" s="18"/>
      <c r="AE24" s="18"/>
      <c r="AF24" s="18"/>
      <c r="AG24" s="18"/>
      <c r="AH24" s="18"/>
      <c r="AI24" s="18"/>
      <c r="AJ24" s="18"/>
      <c r="AK24" s="18"/>
    </row>
    <row r="25" spans="1:37" ht="15" customHeight="1">
      <c r="A25" s="39"/>
      <c r="B25" s="534" t="str">
        <f ca="1">IF(I9=Translation!B101,Translation!B38,"")</f>
        <v/>
      </c>
      <c r="C25" s="534"/>
      <c r="D25" s="517"/>
      <c r="E25" s="532" t="s">
        <v>67</v>
      </c>
      <c r="F25" s="533"/>
      <c r="G25" s="533"/>
      <c r="H25" s="533"/>
      <c r="I25" s="533"/>
      <c r="J25" s="343"/>
      <c r="K25" s="39"/>
      <c r="L25" s="39"/>
      <c r="M25" s="39"/>
      <c r="N25" s="39"/>
      <c r="O25" s="39"/>
      <c r="P25" s="39"/>
      <c r="Q25" s="39"/>
      <c r="R25" s="39"/>
      <c r="S25" s="39"/>
      <c r="T25" s="20"/>
      <c r="U25" s="39"/>
      <c r="V25" s="39"/>
      <c r="W25" s="39"/>
      <c r="X25" s="39"/>
      <c r="Y25" s="29"/>
      <c r="Z25" s="29"/>
      <c r="AA25" s="387"/>
      <c r="AB25" s="18"/>
      <c r="AC25" s="18"/>
      <c r="AD25" s="18"/>
      <c r="AE25" s="18"/>
      <c r="AF25" s="18"/>
      <c r="AG25" s="18"/>
      <c r="AH25" s="18"/>
      <c r="AI25" s="18"/>
      <c r="AJ25" s="18"/>
      <c r="AK25" s="18"/>
    </row>
    <row r="26" spans="1:37" ht="15" customHeight="1">
      <c r="A26" s="39"/>
      <c r="B26" s="510"/>
      <c r="C26" s="510"/>
      <c r="D26" s="511"/>
      <c r="E26" s="512" t="str">
        <f ca="1">IF(I9=Translation!B101,IF(E25=Translation!B107,Translation!B43,(IF(E25=Translation!B108,Translation!B43,(IF(E25=Translation!B109,Translation!B44,(IF(E25=Translation!B110,Translation!B49,""))))))),"")</f>
        <v/>
      </c>
      <c r="F26" s="513"/>
      <c r="G26" s="513"/>
      <c r="H26" s="514"/>
      <c r="I26" s="140">
        <v>1</v>
      </c>
      <c r="J26" s="149" t="str">
        <f ca="1">IF(I9&lt;&gt;Translation!B101,"",IF(AND(E25=Translation!B107,I26=0),Translation!B89,IF(AND(E25=Translation!B107,I26&gt;2),Translation!B91,IF(AND(E25=Translation!B108,I26=0),Translation!B89,IF(AND(E25=Translation!B108,I26&gt;2),Translation!B91,IF(AND(E25=Translation!B109,I26&gt;8),Translation!B93,IF(AND(E25=Translation!B110,I26&gt;5500),Translation!B97,"")))))))</f>
        <v/>
      </c>
      <c r="K26" s="537" t="str">
        <f ca="1">Translation!B119</f>
        <v>Mains current draw at 115 VAC (during alarm and bulk charging)</v>
      </c>
      <c r="L26" s="537"/>
      <c r="M26" s="537"/>
      <c r="N26" s="537"/>
      <c r="O26" s="537"/>
      <c r="P26" s="537"/>
      <c r="Q26" s="537"/>
      <c r="R26" s="538"/>
      <c r="S26" s="561" t="str">
        <f ca="1">IF(CALC_1!H7=0,"-",ROUNDUP((CALC_1!H78/1000)*2,2))</f>
        <v>-</v>
      </c>
      <c r="T26" s="20"/>
      <c r="U26" s="39"/>
      <c r="V26" s="39"/>
      <c r="W26" s="24"/>
      <c r="X26" s="24"/>
      <c r="Y26" s="146"/>
      <c r="Z26" s="211"/>
      <c r="AA26" s="39"/>
      <c r="AB26" s="18"/>
      <c r="AC26" s="18"/>
      <c r="AD26" s="18"/>
      <c r="AE26" s="18"/>
      <c r="AF26" s="18"/>
      <c r="AG26" s="18"/>
      <c r="AH26" s="18"/>
      <c r="AI26" s="18"/>
      <c r="AJ26" s="18"/>
      <c r="AK26" s="18"/>
    </row>
    <row r="27" spans="1:37" ht="15" customHeight="1">
      <c r="A27" s="39"/>
      <c r="B27" s="510"/>
      <c r="C27" s="510"/>
      <c r="D27" s="511"/>
      <c r="E27" s="512" t="str">
        <f ca="1">IF(I9=Translation!B101,IF(E25=Translation!B107,Translation!B47,(IF(E25=Translation!B108,Translation!B47,(IF(E25=Translation!B109,Translation!B45,(IF(E25=Translation!B110,Translation!B51,""))))))),"")</f>
        <v/>
      </c>
      <c r="F27" s="513"/>
      <c r="G27" s="513"/>
      <c r="H27" s="514"/>
      <c r="I27" s="140">
        <v>0</v>
      </c>
      <c r="J27" s="341" t="str">
        <f ca="1">IF(I9&lt;&gt;Translation!B101,"",IF(AND(E27=Translation!B47,I27&gt;600),Translation!B95,IF(AND(E27=Translation!B45,I27&gt;2),Translation!B91,IF(AND(E27=Translation!B50,I27&gt;5500),Translation!B97,""))))</f>
        <v/>
      </c>
      <c r="K27" s="537"/>
      <c r="L27" s="537"/>
      <c r="M27" s="537"/>
      <c r="N27" s="537"/>
      <c r="O27" s="537"/>
      <c r="P27" s="537"/>
      <c r="Q27" s="537"/>
      <c r="R27" s="538"/>
      <c r="S27" s="561"/>
      <c r="T27" s="20"/>
      <c r="U27" s="39"/>
      <c r="V27" s="39"/>
      <c r="W27" s="39"/>
      <c r="X27" s="39"/>
      <c r="Y27" s="146"/>
      <c r="Z27" s="146"/>
      <c r="AA27" s="39"/>
      <c r="AB27" s="18"/>
      <c r="AC27" s="18"/>
      <c r="AD27" s="18"/>
      <c r="AE27" s="18"/>
      <c r="AF27" s="18"/>
      <c r="AG27" s="18"/>
      <c r="AH27" s="18"/>
      <c r="AI27" s="18"/>
      <c r="AJ27" s="18"/>
      <c r="AK27" s="18"/>
    </row>
    <row r="28" spans="1:37" ht="15" customHeight="1">
      <c r="A28" s="39"/>
      <c r="B28" s="510"/>
      <c r="C28" s="510"/>
      <c r="D28" s="511"/>
      <c r="E28" s="527" t="str">
        <f ca="1">IF(I9=Translation!B101,IF(E25=Translation!B107,"",(IF(E25=Translation!B108,"",(IF(E25=Translation!B109,Translation!B46,(IF(E25=Translation!B110,"",""))))))),"")</f>
        <v/>
      </c>
      <c r="F28" s="528"/>
      <c r="G28" s="528"/>
      <c r="H28" s="529"/>
      <c r="I28" s="140">
        <v>0</v>
      </c>
      <c r="J28" s="149" t="str">
        <f ca="1">IF(I9&lt;&gt;Translation!B101,"",IF(AND(E28=Translation!B46,I28&gt;120),Translation!B94,""))</f>
        <v/>
      </c>
      <c r="K28" s="118"/>
      <c r="L28" s="118"/>
      <c r="M28" s="118"/>
      <c r="N28" s="118"/>
      <c r="O28" s="118"/>
      <c r="P28" s="122"/>
      <c r="Q28" s="122"/>
      <c r="R28" s="122"/>
      <c r="S28" s="122"/>
      <c r="T28" s="20"/>
      <c r="U28" s="39"/>
      <c r="V28" s="39"/>
      <c r="W28" s="39"/>
      <c r="X28" s="39"/>
      <c r="Y28" s="146"/>
      <c r="Z28" s="146"/>
      <c r="AA28" s="39"/>
      <c r="AB28" s="18"/>
      <c r="AC28" s="18"/>
      <c r="AD28" s="18"/>
      <c r="AE28" s="18"/>
      <c r="AF28" s="18"/>
      <c r="AG28" s="18"/>
      <c r="AH28" s="18"/>
      <c r="AI28" s="18"/>
      <c r="AJ28" s="18"/>
      <c r="AK28" s="18"/>
    </row>
    <row r="29" spans="1:37" ht="15" customHeight="1">
      <c r="A29" s="39"/>
      <c r="B29" s="510"/>
      <c r="C29" s="510"/>
      <c r="D29" s="511"/>
      <c r="E29" s="515"/>
      <c r="F29" s="516"/>
      <c r="G29" s="516"/>
      <c r="H29" s="516"/>
      <c r="I29" s="141"/>
      <c r="J29" s="149"/>
      <c r="K29" s="39"/>
      <c r="L29" s="39"/>
      <c r="M29" s="39"/>
      <c r="N29" s="39"/>
      <c r="O29" s="39"/>
      <c r="P29" s="39"/>
      <c r="Q29" s="39"/>
      <c r="R29" s="39"/>
      <c r="S29" s="39"/>
      <c r="T29" s="20"/>
      <c r="U29" s="39"/>
      <c r="V29" s="39"/>
      <c r="W29" s="39"/>
      <c r="X29" s="39"/>
      <c r="Y29" s="29"/>
      <c r="Z29" s="29"/>
      <c r="AA29" s="39"/>
      <c r="AB29" s="18"/>
      <c r="AC29" s="18"/>
      <c r="AD29" s="18"/>
      <c r="AE29" s="18"/>
      <c r="AF29" s="18"/>
      <c r="AG29" s="18"/>
      <c r="AH29" s="18"/>
      <c r="AI29" s="18"/>
      <c r="AJ29" s="18"/>
      <c r="AK29" s="18"/>
    </row>
    <row r="30" spans="1:37" ht="15" customHeight="1">
      <c r="A30" s="39"/>
      <c r="B30" s="517" t="str">
        <f ca="1">IF(I9=Translation!B101,Translation!B39,"")</f>
        <v/>
      </c>
      <c r="C30" s="518"/>
      <c r="D30" s="518"/>
      <c r="E30" s="532" t="s">
        <v>67</v>
      </c>
      <c r="F30" s="533"/>
      <c r="G30" s="533"/>
      <c r="H30" s="533"/>
      <c r="I30" s="533"/>
      <c r="J30" s="342"/>
      <c r="K30" s="39"/>
      <c r="L30" s="39"/>
      <c r="M30" s="39"/>
      <c r="N30" s="39"/>
      <c r="O30" s="39"/>
      <c r="P30" s="39"/>
      <c r="Q30" s="39"/>
      <c r="R30" s="39"/>
      <c r="S30" s="39"/>
      <c r="T30" s="20"/>
      <c r="U30" s="39"/>
      <c r="V30" s="39"/>
      <c r="W30" s="39"/>
      <c r="X30" s="39"/>
      <c r="Y30" s="29"/>
      <c r="Z30" s="29"/>
      <c r="AA30" s="39"/>
      <c r="AB30" s="18"/>
      <c r="AC30" s="18"/>
      <c r="AD30" s="18"/>
      <c r="AE30" s="18"/>
      <c r="AF30" s="18"/>
      <c r="AG30" s="18"/>
      <c r="AH30" s="18"/>
      <c r="AI30" s="18"/>
      <c r="AJ30" s="18"/>
      <c r="AK30" s="18"/>
    </row>
    <row r="31" spans="1:37" ht="15" customHeight="1">
      <c r="A31" s="39"/>
      <c r="B31" s="596"/>
      <c r="C31" s="597"/>
      <c r="D31" s="597"/>
      <c r="E31" s="512" t="str">
        <f ca="1">IF(I9=Translation!B101,IF(E30=Translation!B107,Translation!B43,(IF(E30=Translation!B108,Translation!B43,(IF(E30=Translation!B109,Translation!B44,(IF(E30=Translation!B110,Translation!B49,""))))))),"")</f>
        <v/>
      </c>
      <c r="F31" s="513"/>
      <c r="G31" s="513"/>
      <c r="H31" s="514"/>
      <c r="I31" s="140">
        <v>8</v>
      </c>
      <c r="J31" s="149" t="str">
        <f ca="1">IF(I9&lt;&gt;Translation!B101,"",IF(AND(E30=Translation!B107,I31=0),Translation!B89,IF(AND(E30=Translation!B107,I31&gt;2),Translation!B91,IF(AND(E30=Translation!B108,I31=0),Translation!B89,IF(AND(E30=Translation!B108,I31&gt;2),Translation!B91,IF(AND(E30=Translation!B109,I31&gt;8),Translation!B93,IF(AND(E30=Translation!B110,I31&gt;5500),Translation!B97,"")))))))</f>
        <v/>
      </c>
      <c r="K31" s="608" t="str">
        <f ca="1">Translation!B88</f>
        <v>WRONG DATA ENTRIE(S) &gt; CHECK ALL QUANTITIES !!!</v>
      </c>
      <c r="L31" s="608"/>
      <c r="M31" s="608"/>
      <c r="N31" s="608"/>
      <c r="O31" s="608"/>
      <c r="P31" s="608"/>
      <c r="Q31" s="608"/>
      <c r="R31" s="608"/>
      <c r="S31" s="608"/>
      <c r="T31" s="20"/>
      <c r="U31" s="39"/>
      <c r="V31" s="39"/>
      <c r="W31" s="39"/>
      <c r="X31" s="39"/>
      <c r="Y31" s="30"/>
      <c r="Z31" s="30"/>
      <c r="AA31" s="39"/>
      <c r="AB31" s="18"/>
      <c r="AC31" s="18"/>
      <c r="AD31" s="18"/>
      <c r="AE31" s="18"/>
      <c r="AF31" s="18"/>
      <c r="AG31" s="18"/>
      <c r="AH31" s="18"/>
      <c r="AI31" s="18"/>
      <c r="AJ31" s="18"/>
      <c r="AK31" s="18"/>
    </row>
    <row r="32" spans="1:37" ht="15" customHeight="1">
      <c r="A32" s="39"/>
      <c r="B32" s="509"/>
      <c r="C32" s="509"/>
      <c r="D32" s="504"/>
      <c r="E32" s="512" t="str">
        <f ca="1">IF(I9=Translation!B101,IF(E30=Translation!B107,Translation!B47,(IF(E30=Translation!B108,Translation!B47,(IF(E30=Translation!B109,Translation!B45,(IF(E30=Translation!B110,Translation!B51,""))))))),"")</f>
        <v/>
      </c>
      <c r="F32" s="513"/>
      <c r="G32" s="513"/>
      <c r="H32" s="514"/>
      <c r="I32" s="140">
        <v>0</v>
      </c>
      <c r="J32" s="377" t="str">
        <f ca="1">IF(I9&lt;&gt;Translation!B101,"",IF(AND(E32=Translation!B47,I32&gt;600),Translation!B95,IF(AND(E32=Translation!B45,I32&gt;2),Translation!B91,IF(AND(E32=Translation!B50,I32&gt;5500),Translation!B97,""))))</f>
        <v/>
      </c>
      <c r="K32" s="609"/>
      <c r="L32" s="609"/>
      <c r="M32" s="609"/>
      <c r="N32" s="609"/>
      <c r="O32" s="609"/>
      <c r="P32" s="609"/>
      <c r="Q32" s="609"/>
      <c r="R32" s="609"/>
      <c r="S32" s="609"/>
      <c r="T32" s="20"/>
      <c r="U32" s="20"/>
      <c r="V32" s="20"/>
      <c r="W32" s="20"/>
      <c r="X32" s="39"/>
      <c r="Y32" s="31"/>
      <c r="Z32" s="31"/>
      <c r="AA32" s="39"/>
      <c r="AB32" s="18"/>
      <c r="AC32" s="18"/>
      <c r="AD32" s="18"/>
      <c r="AE32" s="18"/>
      <c r="AF32" s="18"/>
      <c r="AG32" s="18"/>
      <c r="AH32" s="18"/>
      <c r="AI32" s="18"/>
      <c r="AJ32" s="18"/>
      <c r="AK32" s="18"/>
    </row>
    <row r="33" spans="1:37" ht="15" customHeight="1">
      <c r="A33" s="39"/>
      <c r="B33" s="509"/>
      <c r="C33" s="509"/>
      <c r="D33" s="504"/>
      <c r="E33" s="512" t="str">
        <f ca="1">IF(I9=Translation!B101,IF(E30=Translation!B107,"",(IF(E30=Translation!B108,"",(IF(E30=Translation!B109,Translation!B46,(IF(E30=Translation!B110,"",""))))))),"")</f>
        <v/>
      </c>
      <c r="F33" s="513"/>
      <c r="G33" s="513"/>
      <c r="H33" s="514"/>
      <c r="I33" s="283">
        <v>0</v>
      </c>
      <c r="J33" s="377" t="str">
        <f ca="1">IF(I9&lt;&gt;Translation!B101,"",IF(AND(E33=Translation!B46,I33&gt;120),Translation!B94,""))</f>
        <v/>
      </c>
      <c r="K33" s="20"/>
      <c r="L33" s="20"/>
      <c r="M33" s="20"/>
      <c r="N33" s="20"/>
      <c r="O33" s="39"/>
      <c r="P33" s="39"/>
      <c r="Q33" s="39"/>
      <c r="R33" s="39"/>
      <c r="S33" s="39"/>
      <c r="T33" s="20"/>
      <c r="U33" s="39"/>
      <c r="V33" s="39"/>
      <c r="W33" s="39"/>
      <c r="X33" s="39"/>
      <c r="Y33" s="31"/>
      <c r="Z33" s="31"/>
      <c r="AA33" s="39"/>
      <c r="AB33" s="18"/>
      <c r="AC33" s="18"/>
      <c r="AD33" s="18"/>
      <c r="AE33" s="18"/>
      <c r="AF33" s="18"/>
      <c r="AG33" s="18"/>
      <c r="AH33" s="18"/>
      <c r="AI33" s="18"/>
      <c r="AJ33" s="18"/>
      <c r="AK33" s="18"/>
    </row>
    <row r="34" spans="1:37" ht="15" customHeight="1">
      <c r="A34" s="39"/>
      <c r="B34" s="509"/>
      <c r="C34" s="509"/>
      <c r="D34" s="504"/>
      <c r="E34" s="580"/>
      <c r="F34" s="581"/>
      <c r="G34" s="581"/>
      <c r="H34" s="581"/>
      <c r="I34" s="142"/>
      <c r="J34" s="302"/>
      <c r="K34" s="20"/>
      <c r="L34" s="20"/>
      <c r="M34" s="20"/>
      <c r="N34" s="20"/>
      <c r="O34" s="39"/>
      <c r="T34" s="20"/>
      <c r="U34" s="20"/>
      <c r="V34" s="39"/>
      <c r="W34" s="39"/>
      <c r="X34" s="39"/>
      <c r="Y34" s="39"/>
      <c r="Z34" s="39"/>
      <c r="AA34" s="39"/>
      <c r="AB34" s="18"/>
      <c r="AC34" s="18"/>
      <c r="AD34" s="18"/>
      <c r="AE34" s="18"/>
      <c r="AF34" s="18"/>
      <c r="AG34" s="18"/>
      <c r="AH34" s="18"/>
      <c r="AI34" s="18"/>
      <c r="AJ34" s="18"/>
      <c r="AK34" s="18"/>
    </row>
    <row r="35" spans="1:37" ht="15" customHeight="1">
      <c r="A35" s="39"/>
      <c r="B35" s="500" t="str">
        <f ca="1">IF(I9=Translation!B101,Translation!B52,"")</f>
        <v/>
      </c>
      <c r="C35" s="500"/>
      <c r="D35" s="501"/>
      <c r="E35" s="502" t="str">
        <f ca="1">IF(I9=Translation!B101,Translation!B53,"")</f>
        <v/>
      </c>
      <c r="F35" s="503"/>
      <c r="G35" s="503"/>
      <c r="H35" s="323" t="str">
        <f ca="1">IF(I9=Translation!B101,Translation!B30,"")</f>
        <v/>
      </c>
      <c r="I35" s="333" t="s">
        <v>16</v>
      </c>
      <c r="J35" s="303"/>
      <c r="K35" s="20"/>
      <c r="L35" s="20"/>
      <c r="M35" s="20"/>
      <c r="N35" s="20"/>
      <c r="O35" s="39"/>
      <c r="T35" s="39"/>
      <c r="Y35" s="31"/>
      <c r="Z35" s="31"/>
      <c r="AB35" s="18"/>
      <c r="AC35" s="18"/>
      <c r="AD35" s="18"/>
      <c r="AE35" s="18"/>
      <c r="AF35" s="18"/>
      <c r="AG35" s="18"/>
      <c r="AH35" s="18"/>
      <c r="AI35" s="18"/>
      <c r="AJ35" s="18"/>
      <c r="AK35" s="18"/>
    </row>
    <row r="36" spans="1:37" ht="15" customHeight="1">
      <c r="A36" s="39"/>
      <c r="B36" s="510" t="str">
        <f ca="1">IF((AND(I9=Translation!B101, I35=Translation!B101)),Translation!B54,"")</f>
        <v/>
      </c>
      <c r="C36" s="510"/>
      <c r="D36" s="511"/>
      <c r="E36" s="573" t="str">
        <f ca="1">IF((AND(I9=Translation!B101, I35=Translation!B101)),Translation!B55,"")</f>
        <v/>
      </c>
      <c r="F36" s="574"/>
      <c r="G36" s="574"/>
      <c r="H36" s="575"/>
      <c r="I36" s="208">
        <v>1</v>
      </c>
      <c r="J36" s="606" t="str">
        <f ca="1">IF(I9&lt;&gt;Translation!B101,"",IF(I35&lt;&gt;Translation!B101,"",IF(AND(I35=Translation!B101,(I36+I37)=0),Translation!B73,"")))</f>
        <v/>
      </c>
      <c r="K36" s="606"/>
      <c r="L36" s="606"/>
      <c r="M36" s="606"/>
      <c r="N36" s="606"/>
      <c r="O36" s="606"/>
      <c r="T36" s="39"/>
      <c r="Y36" s="31"/>
      <c r="Z36" s="31"/>
      <c r="AB36" s="18"/>
      <c r="AC36" s="18"/>
      <c r="AD36" s="18"/>
      <c r="AE36" s="18"/>
      <c r="AF36" s="18"/>
      <c r="AG36" s="18"/>
      <c r="AH36" s="18"/>
      <c r="AI36" s="18"/>
      <c r="AJ36" s="18"/>
      <c r="AK36" s="18"/>
    </row>
    <row r="37" spans="1:37" ht="15" customHeight="1">
      <c r="A37" s="39"/>
      <c r="B37" s="510" t="str">
        <f ca="1">IF((AND(I9=Translation!B101, I35=Translation!B101)),Translation!B56,"")</f>
        <v/>
      </c>
      <c r="C37" s="510"/>
      <c r="D37" s="511"/>
      <c r="E37" s="573" t="str">
        <f ca="1">IF((AND(I9=Translation!B101, I35=Translation!B101)),Translation!B57,"")</f>
        <v/>
      </c>
      <c r="F37" s="574"/>
      <c r="G37" s="574"/>
      <c r="H37" s="575"/>
      <c r="I37" s="208">
        <v>0</v>
      </c>
      <c r="J37" s="606" t="str">
        <f ca="1">IF(I9&lt;&gt;Translation!B101,"",IF(I35&lt;&gt;Translation!B101,"",IF(J36=Translation!B73,"",IF(J39=Translation!B75,"",IF(AND(I35=Translation!B101,I39&gt;=(I36+I37)),"",IF(AND(I35=Translation!B101,(CALC_1!N33&lt;I36+I37)),Translation!B75,IF(AND(I35=Translation!B101,(CALC_1!N33&lt;I39)),Translation!B75,"")))))))</f>
        <v/>
      </c>
      <c r="K37" s="606"/>
      <c r="L37" s="606"/>
      <c r="M37" s="606"/>
      <c r="N37" s="606"/>
      <c r="O37" s="606"/>
      <c r="T37" s="39"/>
      <c r="AB37" s="18"/>
      <c r="AC37" s="18"/>
      <c r="AD37" s="18"/>
      <c r="AE37" s="18"/>
      <c r="AF37" s="18"/>
      <c r="AG37" s="18"/>
      <c r="AH37" s="18"/>
      <c r="AI37" s="18"/>
      <c r="AJ37" s="18"/>
      <c r="AK37" s="18"/>
    </row>
    <row r="38" spans="1:37" ht="15" customHeight="1">
      <c r="A38" s="39"/>
      <c r="B38" s="511" t="str">
        <f ca="1">IF((AND(I9=Translation!B101, I35=Translation!B101)),Translation!B58,"")</f>
        <v/>
      </c>
      <c r="C38" s="595"/>
      <c r="D38" s="595"/>
      <c r="E38" s="573" t="str">
        <f ca="1">IF((AND(I9=Translation!B101, I35=Translation!B101)),Translation!B59,"")</f>
        <v/>
      </c>
      <c r="F38" s="574"/>
      <c r="G38" s="574"/>
      <c r="H38" s="575"/>
      <c r="I38" s="208">
        <v>0</v>
      </c>
      <c r="J38" s="606" t="str">
        <f ca="1">IF(I9&lt;&gt;Translation!B101,"",IF(I35&lt;&gt;Translation!B101,"",IF(AND(I35=Translation!B101,J36="",(I36+I37)*4 &lt; I38),Translation!B76,"")))</f>
        <v/>
      </c>
      <c r="K38" s="606"/>
      <c r="L38" s="606"/>
      <c r="M38" s="606"/>
      <c r="N38" s="606"/>
      <c r="O38" s="606"/>
      <c r="T38" s="39"/>
      <c r="AB38" s="18"/>
      <c r="AC38" s="18"/>
      <c r="AD38" s="18"/>
      <c r="AE38" s="18"/>
      <c r="AF38" s="18"/>
      <c r="AG38" s="18"/>
      <c r="AH38" s="18"/>
      <c r="AI38" s="18"/>
      <c r="AJ38" s="18"/>
      <c r="AK38" s="18"/>
    </row>
    <row r="39" spans="1:37" ht="15" customHeight="1">
      <c r="A39" s="39"/>
      <c r="B39" s="504"/>
      <c r="C39" s="505"/>
      <c r="D39" s="505"/>
      <c r="E39" s="601" t="str">
        <f ca="1">IF((AND(I9=Translation!B101, I35=Translation!B101)),Translation!B60,"")</f>
        <v/>
      </c>
      <c r="F39" s="602"/>
      <c r="G39" s="602"/>
      <c r="H39" s="603"/>
      <c r="I39" s="208">
        <v>1</v>
      </c>
      <c r="J39" s="606" t="str">
        <f ca="1">IF(I9&lt;&gt;Translation!B101,"",IF(I35&lt;&gt;Translation!B101,"",IF(J36=Translation!B73,"",IF(AND(I35=Translation!B101,(I36+I37)=0,I38&gt;0),"",IF(AND(I35=Translation!B101,(I36+I37)&gt;I39),Translation!B77,IF(AND(I35=Translation!B101,I39&gt;(I36+I37)*2),Translation!B78,IF(AND(I35=Translation!B101,(CALC_1!N33 &lt; I39)),Translation!B75,"")))))))</f>
        <v/>
      </c>
      <c r="K39" s="606"/>
      <c r="L39" s="606"/>
      <c r="M39" s="606"/>
      <c r="N39" s="606"/>
      <c r="O39" s="606"/>
      <c r="T39" s="39"/>
      <c r="AB39" s="18"/>
      <c r="AC39" s="18"/>
      <c r="AD39" s="18"/>
      <c r="AE39" s="18"/>
      <c r="AF39" s="18"/>
      <c r="AG39" s="18"/>
      <c r="AH39" s="18"/>
      <c r="AI39" s="18"/>
      <c r="AJ39" s="18"/>
      <c r="AK39" s="18"/>
    </row>
    <row r="40" spans="1:37" ht="15" customHeight="1">
      <c r="A40" s="39"/>
      <c r="B40" s="596"/>
      <c r="C40" s="597"/>
      <c r="D40" s="597"/>
      <c r="E40" s="598" t="str">
        <f ca="1">IF((AND(I9=Translation!B101, I35=Translation!B101)),Translation!B61,"")</f>
        <v/>
      </c>
      <c r="F40" s="599"/>
      <c r="G40" s="599"/>
      <c r="H40" s="600"/>
      <c r="I40" s="208">
        <v>0</v>
      </c>
      <c r="J40" s="606" t="str">
        <f ca="1">IF(I9&lt;&gt;Translation!B101,"",IF(I35&lt;&gt;Translation!B101,"",IF(J36=Translation!B73,"",IF(I40&gt;(I36+I37),Translation!B79,""))))</f>
        <v/>
      </c>
      <c r="K40" s="606"/>
      <c r="L40" s="606"/>
      <c r="M40" s="606"/>
      <c r="N40" s="606"/>
      <c r="O40" s="606"/>
      <c r="P40" s="434" t="str">
        <f ca="1">Translation!B120&amp;"*"</f>
        <v>Total heat loss*</v>
      </c>
      <c r="Q40" s="434"/>
      <c r="R40" s="434"/>
      <c r="S40" s="434"/>
      <c r="T40" s="39"/>
      <c r="V40" s="20"/>
      <c r="W40" s="20"/>
      <c r="AB40" s="18"/>
      <c r="AC40" s="18"/>
      <c r="AD40" s="18"/>
      <c r="AE40" s="18"/>
      <c r="AF40" s="18"/>
      <c r="AG40" s="18"/>
      <c r="AH40" s="18"/>
      <c r="AI40" s="18"/>
      <c r="AJ40" s="18"/>
      <c r="AK40" s="18"/>
    </row>
    <row r="41" spans="1:37" ht="15" customHeight="1">
      <c r="A41" s="39"/>
      <c r="B41" s="494"/>
      <c r="C41" s="495"/>
      <c r="D41" s="495"/>
      <c r="E41" s="496"/>
      <c r="F41" s="497"/>
      <c r="G41" s="497"/>
      <c r="H41" s="498"/>
      <c r="I41" s="148"/>
      <c r="J41" s="347"/>
      <c r="K41" s="348"/>
      <c r="L41" s="348"/>
      <c r="M41" s="348"/>
      <c r="N41" s="348"/>
      <c r="O41" s="349"/>
      <c r="P41" s="436"/>
      <c r="Q41" s="436"/>
      <c r="R41" s="436"/>
      <c r="S41" s="436"/>
      <c r="T41" s="39"/>
      <c r="V41" s="20"/>
      <c r="W41" s="20"/>
      <c r="Y41" s="24"/>
      <c r="Z41" s="24"/>
      <c r="AB41" s="18"/>
      <c r="AC41" s="18"/>
      <c r="AD41" s="18"/>
      <c r="AE41" s="18"/>
      <c r="AF41" s="18"/>
      <c r="AG41" s="18"/>
      <c r="AH41" s="18"/>
      <c r="AI41" s="18"/>
      <c r="AJ41" s="18"/>
      <c r="AK41" s="18"/>
    </row>
    <row r="42" spans="1:37" ht="15" customHeight="1">
      <c r="A42" s="39"/>
      <c r="B42" s="500" t="str">
        <f ca="1">IF(I9=Translation!B101,Translation!B62,"")</f>
        <v/>
      </c>
      <c r="C42" s="500"/>
      <c r="D42" s="501"/>
      <c r="E42" s="502" t="str">
        <f ca="1">IF(I9=Translation!B101,Translation!B63,"")</f>
        <v/>
      </c>
      <c r="F42" s="503"/>
      <c r="G42" s="503"/>
      <c r="H42" s="323" t="str">
        <f ca="1">IF(I9=Translation!B101,Translation!B30,"")</f>
        <v/>
      </c>
      <c r="I42" s="374" t="s">
        <v>16</v>
      </c>
      <c r="J42" s="350"/>
      <c r="K42" s="351"/>
      <c r="L42" s="351"/>
      <c r="M42" s="351"/>
      <c r="N42" s="351"/>
      <c r="O42" s="351"/>
      <c r="P42" s="614"/>
      <c r="Q42" s="610" t="str">
        <f ca="1">Translation!B122</f>
        <v>Idle</v>
      </c>
      <c r="R42" s="535" t="str">
        <f ca="1">Translation!B123</f>
        <v>Low 
power</v>
      </c>
      <c r="S42" s="612" t="str">
        <f ca="1">Translation!B124</f>
        <v>Full 
power</v>
      </c>
      <c r="V42" s="20"/>
      <c r="W42" s="20"/>
      <c r="Y42" s="24"/>
      <c r="Z42" s="24"/>
      <c r="AB42" s="18"/>
      <c r="AC42" s="18"/>
      <c r="AD42" s="18"/>
      <c r="AE42" s="18"/>
      <c r="AF42" s="18"/>
      <c r="AG42" s="18"/>
      <c r="AH42" s="18"/>
      <c r="AI42" s="18"/>
      <c r="AJ42" s="18"/>
      <c r="AK42" s="18"/>
    </row>
    <row r="43" spans="1:37" ht="15" customHeight="1">
      <c r="A43" s="39"/>
      <c r="B43" s="504"/>
      <c r="C43" s="505"/>
      <c r="D43" s="505"/>
      <c r="E43" s="506" t="str">
        <f ca="1">IF((AND(I9=Translation!B101, I42=Translation!B101)),Translation!B64,"")</f>
        <v/>
      </c>
      <c r="F43" s="507"/>
      <c r="G43" s="507"/>
      <c r="H43" s="508"/>
      <c r="I43" s="208">
        <v>1</v>
      </c>
      <c r="J43" s="499" t="str">
        <f ca="1">IF(I9&lt;&gt;Translation!B101,"",IF(I42=Translation!B102,"",IF(AND(I42=Translation!B101,(CALC_1!N36 &lt; CALC_1!H33+CALC_1!H38+CALC_1!H40),J37&lt;&gt;Translation!B75,J39&lt;&gt;Translation!B75),Translation!B75,"")))</f>
        <v/>
      </c>
      <c r="K43" s="499"/>
      <c r="L43" s="499"/>
      <c r="M43" s="499"/>
      <c r="N43" s="499"/>
      <c r="O43" s="499"/>
      <c r="P43" s="615"/>
      <c r="Q43" s="611"/>
      <c r="R43" s="536"/>
      <c r="S43" s="613"/>
      <c r="V43" s="20"/>
      <c r="W43" s="20"/>
      <c r="Y43" s="24"/>
      <c r="Z43" s="24"/>
      <c r="AB43" s="18"/>
      <c r="AC43" s="18"/>
      <c r="AD43" s="18"/>
      <c r="AE43" s="18"/>
      <c r="AF43" s="18"/>
      <c r="AG43" s="18"/>
      <c r="AH43" s="18"/>
      <c r="AI43" s="18"/>
      <c r="AJ43" s="18"/>
      <c r="AK43" s="18"/>
    </row>
    <row r="44" spans="1:37" ht="15" customHeight="1">
      <c r="A44" s="39"/>
      <c r="B44" s="494"/>
      <c r="C44" s="495"/>
      <c r="D44" s="495"/>
      <c r="E44" s="496"/>
      <c r="F44" s="497"/>
      <c r="G44" s="497"/>
      <c r="H44" s="498"/>
      <c r="I44" s="148"/>
      <c r="J44" s="376"/>
      <c r="K44" s="376"/>
      <c r="L44" s="376"/>
      <c r="M44" s="376"/>
      <c r="N44" s="376"/>
      <c r="O44" s="376"/>
      <c r="P44" s="583" t="str">
        <f ca="1">Translation!B127</f>
        <v>W</v>
      </c>
      <c r="Q44" s="592" t="str">
        <f ca="1">IF(CALC_1!H7=0,"-",CALC_1!K54)</f>
        <v>-</v>
      </c>
      <c r="R44" s="592" t="str">
        <f ca="1">IF(CALC_1!H7=0,"-",CALC_1!L54)</f>
        <v>-</v>
      </c>
      <c r="S44" s="604" t="str">
        <f ca="1">IF(CALC_1!H7=0,"-",CALC_1!M54)</f>
        <v>-</v>
      </c>
      <c r="U44" s="24"/>
      <c r="V44" s="24"/>
      <c r="AB44" s="18"/>
      <c r="AC44" s="18"/>
      <c r="AD44" s="18"/>
      <c r="AE44" s="18"/>
      <c r="AF44" s="18"/>
      <c r="AG44" s="18"/>
      <c r="AH44" s="18"/>
      <c r="AI44" s="18"/>
      <c r="AJ44" s="18"/>
      <c r="AK44" s="18"/>
    </row>
    <row r="45" spans="1:37" ht="15" customHeight="1">
      <c r="A45" s="39"/>
      <c r="B45" s="500" t="str">
        <f ca="1">IF(I9=Translation!B101,Translation!B65,"")</f>
        <v/>
      </c>
      <c r="C45" s="500"/>
      <c r="D45" s="501"/>
      <c r="E45" s="502" t="str">
        <f ca="1">IF(I9=Translation!B101,Translation!B66,"")</f>
        <v/>
      </c>
      <c r="F45" s="503"/>
      <c r="G45" s="503"/>
      <c r="H45" s="323" t="str">
        <f ca="1">IF(I9=Translation!B101,Translation!B30,"")</f>
        <v/>
      </c>
      <c r="I45" s="374" t="s">
        <v>16</v>
      </c>
      <c r="J45" s="18"/>
      <c r="P45" s="584"/>
      <c r="Q45" s="593"/>
      <c r="R45" s="593"/>
      <c r="S45" s="605"/>
      <c r="V45" s="20"/>
      <c r="W45" s="20"/>
      <c r="Y45" s="24"/>
      <c r="Z45" s="24"/>
      <c r="AB45" s="18"/>
      <c r="AC45" s="18"/>
      <c r="AD45" s="18"/>
      <c r="AE45" s="18"/>
      <c r="AF45" s="18"/>
      <c r="AG45" s="18"/>
      <c r="AH45" s="18"/>
      <c r="AI45" s="18"/>
      <c r="AJ45" s="18"/>
      <c r="AK45" s="18"/>
    </row>
    <row r="46" spans="1:37" ht="15" customHeight="1">
      <c r="A46" s="39"/>
      <c r="B46" s="504"/>
      <c r="C46" s="505"/>
      <c r="D46" s="505"/>
      <c r="E46" s="506" t="str">
        <f ca="1">IF((AND(I9=Translation!B101, I45=Translation!B101)),Translation!B67,"")</f>
        <v/>
      </c>
      <c r="F46" s="507"/>
      <c r="G46" s="507"/>
      <c r="H46" s="508"/>
      <c r="I46" s="208">
        <v>1</v>
      </c>
      <c r="J46" s="499" t="str">
        <f ca="1">IF(I9&lt;&gt;Translation!B101,"",IF(I45=Translation!B102,"",IF(AND(I45=Translation!B101,(CALC_1!N38 &lt; CALC_1!H33+CALC_1!H36+CALC_1!H40),J37&lt;&gt;Translation!B75,J39&lt;&gt;Translation!B75,J43&lt;&gt;Translation!B75),Translation!B75,"")))</f>
        <v/>
      </c>
      <c r="K46" s="499"/>
      <c r="L46" s="499"/>
      <c r="M46" s="499"/>
      <c r="N46" s="499"/>
      <c r="O46" s="499"/>
      <c r="P46" s="585" t="str">
        <f ca="1">Translation!B129</f>
        <v>BTU/h</v>
      </c>
      <c r="Q46" s="587" t="str">
        <f ca="1">IF(CALC_1!H7=0,"-",CALC_1!K56)</f>
        <v>-</v>
      </c>
      <c r="R46" s="587" t="str">
        <f ca="1">IF(CALC_1!H7=0,"-",CALC_1!L56)</f>
        <v>-</v>
      </c>
      <c r="S46" s="589" t="str">
        <f ca="1">IF(CALC_1!H7=0,"-",CALC_1!M56)</f>
        <v>-</v>
      </c>
      <c r="V46" s="20"/>
      <c r="W46" s="20"/>
      <c r="Y46" s="24"/>
      <c r="Z46" s="24"/>
      <c r="AB46" s="18"/>
      <c r="AC46" s="18"/>
      <c r="AD46" s="18"/>
      <c r="AE46" s="18"/>
      <c r="AF46" s="18"/>
      <c r="AG46" s="18"/>
      <c r="AH46" s="18"/>
      <c r="AI46" s="18"/>
      <c r="AJ46" s="18"/>
      <c r="AK46" s="18"/>
    </row>
    <row r="47" spans="1:37" ht="15" customHeight="1">
      <c r="A47" s="39"/>
      <c r="B47" s="494"/>
      <c r="C47" s="495"/>
      <c r="D47" s="495"/>
      <c r="E47" s="496"/>
      <c r="F47" s="497"/>
      <c r="G47" s="497"/>
      <c r="H47" s="498"/>
      <c r="I47" s="148"/>
      <c r="J47" s="329"/>
      <c r="K47" s="120"/>
      <c r="P47" s="586"/>
      <c r="Q47" s="588"/>
      <c r="R47" s="588"/>
      <c r="S47" s="590"/>
      <c r="V47" s="20"/>
      <c r="W47" s="20"/>
      <c r="Y47" s="24"/>
      <c r="Z47" s="24"/>
      <c r="AB47" s="18"/>
      <c r="AC47" s="18"/>
      <c r="AD47" s="18"/>
      <c r="AE47" s="18"/>
      <c r="AF47" s="18"/>
      <c r="AG47" s="18"/>
      <c r="AH47" s="18"/>
      <c r="AI47" s="18"/>
      <c r="AJ47" s="18"/>
      <c r="AK47" s="18"/>
    </row>
    <row r="48" spans="1:37" ht="15" customHeight="1">
      <c r="A48" s="39"/>
      <c r="B48" s="500" t="str">
        <f ca="1">IF(I9=Translation!B101,Translation!B68,"")</f>
        <v/>
      </c>
      <c r="C48" s="500"/>
      <c r="D48" s="501"/>
      <c r="E48" s="502" t="str">
        <f ca="1">IF(I9=Translation!B101,Translation!B69,"")</f>
        <v/>
      </c>
      <c r="F48" s="503"/>
      <c r="G48" s="503"/>
      <c r="H48" s="323" t="str">
        <f ca="1">IF(I9=Translation!B101,Translation!B30,"")</f>
        <v/>
      </c>
      <c r="I48" s="374" t="s">
        <v>16</v>
      </c>
      <c r="J48" s="329"/>
      <c r="K48" s="120"/>
      <c r="P48" s="585" t="str">
        <f ca="1">Translation!B130</f>
        <v>kcal/h</v>
      </c>
      <c r="Q48" s="587" t="str">
        <f ca="1">IF(CALC_1!H7=0,"-",CALC_1!K58)</f>
        <v>-</v>
      </c>
      <c r="R48" s="587" t="str">
        <f ca="1">IF(CALC_1!H7=0,"-",CALC_1!L58)</f>
        <v>-</v>
      </c>
      <c r="S48" s="589" t="str">
        <f ca="1">IF(CALC_1!H7=0,"-",CALC_1!M58)</f>
        <v>-</v>
      </c>
      <c r="V48" s="20"/>
      <c r="W48" s="20"/>
      <c r="Y48" s="24"/>
      <c r="Z48" s="24"/>
      <c r="AB48" s="18"/>
      <c r="AC48" s="18"/>
      <c r="AD48" s="18"/>
      <c r="AE48" s="18"/>
      <c r="AF48" s="18"/>
      <c r="AG48" s="18"/>
      <c r="AH48" s="18"/>
      <c r="AI48" s="18"/>
      <c r="AJ48" s="18"/>
      <c r="AK48" s="18"/>
    </row>
    <row r="49" spans="1:37" ht="15" customHeight="1">
      <c r="A49" s="39"/>
      <c r="B49" s="504"/>
      <c r="C49" s="505"/>
      <c r="D49" s="505"/>
      <c r="E49" s="506" t="str">
        <f ca="1">IF((AND(I9=Translation!B101, I48=Translation!B101)),Translation!B70,"")</f>
        <v/>
      </c>
      <c r="F49" s="507"/>
      <c r="G49" s="507"/>
      <c r="H49" s="508"/>
      <c r="I49" s="208">
        <v>1</v>
      </c>
      <c r="J49" s="499" t="str">
        <f ca="1">IF(I9&lt;&gt;Translation!B101,"",IF(I48=Translation!B102,"",IF(AND(I48=Translation!B101,(CALC_1!N40 &lt; CALC_1!H33+CALC_1!H36+CALC_1!H38),J37&lt;&gt;Translation!B75,J39&lt;&gt;Translation!B75,J43&lt;&gt;Translation!B75,J46&lt;&gt;Translation!B75),Translation!B75,"")))</f>
        <v/>
      </c>
      <c r="K49" s="499"/>
      <c r="L49" s="499"/>
      <c r="M49" s="499"/>
      <c r="N49" s="499"/>
      <c r="O49" s="499"/>
      <c r="P49" s="607"/>
      <c r="Q49" s="594"/>
      <c r="R49" s="594"/>
      <c r="S49" s="591"/>
      <c r="V49" s="20"/>
      <c r="W49" s="20"/>
      <c r="Y49" s="24"/>
      <c r="Z49" s="24"/>
      <c r="AB49" s="18"/>
      <c r="AC49" s="18"/>
      <c r="AD49" s="18"/>
      <c r="AE49" s="18"/>
      <c r="AF49" s="18"/>
      <c r="AG49" s="18"/>
      <c r="AH49" s="18"/>
      <c r="AI49" s="18"/>
      <c r="AJ49" s="18"/>
      <c r="AK49" s="18"/>
    </row>
    <row r="50" spans="1:37" ht="15" customHeight="1">
      <c r="A50" s="39"/>
      <c r="J50" s="499" t="str">
        <f ca="1">IF(I9&lt;&gt;Translation!B101,"",IF(AND(I35&lt;&gt;Translation!B101,I42=Translation!B102),"",IF(AND(I35=Translation!B101,CALC_1!N32 &gt; CALC_1!N33,I14&lt;2,I36+I37 &gt;= 1),Translation!B74,IF(AND(I35=Translation!B101,I39 &gt; CALC_1!N33,I14&lt;2,I36+I37 &gt; 0),Translation!B74,IF(AND(I42=Translation!B101,J43=Translation!B75,I14&lt;2,I43 &gt; 0),Translation!B74,IF(AND(I45=Translation!B101,J46=Translation!B75,I14&lt;2,I46 &gt; 0),Translation!B74,IF(AND(I48=Translation!B101,J49=Translation!B75,I14&lt;2,I49 &gt; 0),Translation!B74,"")))))))</f>
        <v/>
      </c>
      <c r="K50" s="499"/>
      <c r="L50" s="499"/>
      <c r="M50" s="499"/>
      <c r="N50" s="499"/>
      <c r="O50" s="499"/>
      <c r="P50" s="582" t="str">
        <f ca="1">Translation!B131</f>
        <v>* Excluding call stations and 3rd party devices</v>
      </c>
      <c r="Q50" s="582"/>
      <c r="R50" s="582"/>
      <c r="S50" s="582"/>
      <c r="V50" s="20"/>
      <c r="W50" s="20"/>
      <c r="Y50" s="24"/>
      <c r="Z50" s="24"/>
      <c r="AB50" s="18"/>
      <c r="AC50" s="18"/>
      <c r="AD50" s="18"/>
      <c r="AE50" s="18"/>
      <c r="AF50" s="18"/>
      <c r="AG50" s="18"/>
      <c r="AH50" s="18"/>
      <c r="AI50" s="18"/>
      <c r="AJ50" s="18"/>
      <c r="AK50" s="18"/>
    </row>
    <row r="51" spans="1:37" ht="15" customHeight="1">
      <c r="A51" s="39"/>
      <c r="J51" s="329"/>
      <c r="K51" s="120"/>
      <c r="P51" s="582"/>
      <c r="Q51" s="582"/>
      <c r="R51" s="582"/>
      <c r="S51" s="582"/>
      <c r="V51" s="20"/>
      <c r="W51" s="20"/>
      <c r="Y51" s="24"/>
      <c r="Z51" s="24"/>
      <c r="AB51" s="18"/>
      <c r="AC51" s="18"/>
      <c r="AD51" s="18"/>
      <c r="AE51" s="18"/>
      <c r="AF51" s="18"/>
      <c r="AG51" s="18"/>
      <c r="AH51" s="18"/>
      <c r="AI51" s="18"/>
      <c r="AJ51" s="18"/>
      <c r="AK51" s="18"/>
    </row>
    <row r="52" spans="1:37" ht="15" customHeight="1">
      <c r="A52" s="39"/>
      <c r="J52" s="329"/>
      <c r="K52" s="120"/>
      <c r="P52" s="375"/>
      <c r="Q52" s="375"/>
      <c r="R52" s="375"/>
      <c r="S52" s="375"/>
      <c r="V52" s="20"/>
      <c r="W52" s="20"/>
      <c r="Y52" s="24"/>
      <c r="Z52" s="24"/>
      <c r="AB52" s="18"/>
      <c r="AC52" s="18"/>
      <c r="AD52" s="18"/>
      <c r="AE52" s="18"/>
      <c r="AF52" s="18"/>
      <c r="AG52" s="18"/>
      <c r="AH52" s="18"/>
      <c r="AI52" s="18"/>
      <c r="AJ52" s="18"/>
      <c r="AK52" s="18"/>
    </row>
    <row r="53" spans="1:37" ht="15" customHeight="1">
      <c r="A53" s="39"/>
      <c r="B53" s="216"/>
      <c r="C53" s="216"/>
      <c r="D53" s="216"/>
      <c r="E53" s="216"/>
      <c r="F53" s="216"/>
      <c r="G53" s="216"/>
      <c r="H53" s="216"/>
      <c r="I53" s="216"/>
      <c r="J53" s="216"/>
      <c r="K53" s="216"/>
      <c r="L53" s="216"/>
      <c r="M53" s="216"/>
      <c r="N53" s="216"/>
      <c r="O53" s="216"/>
      <c r="P53" s="216"/>
      <c r="Q53" s="216"/>
      <c r="R53" s="218"/>
      <c r="S53" s="218"/>
      <c r="T53" s="20"/>
      <c r="U53" s="26"/>
      <c r="V53" s="26"/>
      <c r="W53" s="20"/>
      <c r="AA53" s="13"/>
      <c r="AB53" s="18"/>
      <c r="AC53" s="18"/>
      <c r="AD53" s="18"/>
      <c r="AE53" s="18"/>
      <c r="AF53" s="18"/>
      <c r="AG53" s="18"/>
      <c r="AH53" s="18"/>
      <c r="AI53" s="18"/>
      <c r="AJ53" s="18"/>
      <c r="AK53" s="18"/>
    </row>
    <row r="54" spans="1:37" ht="15" customHeight="1">
      <c r="A54" s="229"/>
      <c r="B54" s="223"/>
      <c r="C54" s="224"/>
      <c r="D54" s="224"/>
      <c r="E54" s="224"/>
      <c r="F54" s="224"/>
      <c r="G54" s="224"/>
      <c r="H54" s="224"/>
      <c r="I54" s="225"/>
      <c r="J54" s="225"/>
      <c r="K54" s="225"/>
      <c r="L54" s="225"/>
      <c r="M54" s="225"/>
      <c r="N54" s="225"/>
      <c r="O54" s="225"/>
      <c r="P54" s="225"/>
      <c r="Q54" s="359"/>
      <c r="R54" s="360"/>
      <c r="S54" s="257"/>
      <c r="T54" s="36"/>
      <c r="U54" s="36"/>
      <c r="V54" s="20"/>
      <c r="Z54" s="13"/>
      <c r="AB54" s="18"/>
      <c r="AC54" s="18"/>
      <c r="AD54" s="18"/>
      <c r="AE54" s="18"/>
      <c r="AF54" s="18"/>
      <c r="AG54" s="18"/>
      <c r="AH54" s="18"/>
      <c r="AI54" s="18"/>
      <c r="AJ54" s="18"/>
      <c r="AK54" s="18"/>
    </row>
    <row r="55" spans="1:37" ht="15" customHeight="1">
      <c r="A55" s="229"/>
      <c r="B55" s="389" t="str">
        <f ca="1">Translation!B82</f>
        <v>This tool calculates the power requirements for a PRAESENSA system. It calculates up to 6 clusters. A cluster consists of one PRA-MPS3 and the connected devices to be supplied with power. Use the safety factor in the calculation of the battery capacity to compensate the tolerances of battery brands and types. Please also check the rack space requirements for the calculated battery types. For each additional rack a new calculation has to be made.</v>
      </c>
      <c r="C55" s="390"/>
      <c r="D55" s="390"/>
      <c r="E55" s="390"/>
      <c r="F55" s="390"/>
      <c r="G55" s="390"/>
      <c r="H55" s="390"/>
      <c r="I55" s="390"/>
      <c r="J55" s="390"/>
      <c r="K55" s="390"/>
      <c r="L55" s="390"/>
      <c r="M55" s="390"/>
      <c r="N55" s="390"/>
      <c r="O55" s="390"/>
      <c r="P55" s="390"/>
      <c r="Q55" s="390"/>
      <c r="R55" s="390"/>
      <c r="S55" s="253"/>
      <c r="T55" s="10"/>
      <c r="U55" s="10"/>
      <c r="V55" s="20"/>
      <c r="Z55" s="13"/>
      <c r="AB55" s="18"/>
      <c r="AC55" s="18"/>
      <c r="AD55" s="18"/>
      <c r="AE55" s="18"/>
      <c r="AF55" s="18"/>
      <c r="AG55" s="18"/>
      <c r="AH55" s="18"/>
      <c r="AI55" s="18"/>
      <c r="AJ55" s="18"/>
      <c r="AK55" s="18"/>
    </row>
    <row r="56" spans="1:37" ht="15" customHeight="1">
      <c r="A56" s="229"/>
      <c r="B56" s="389"/>
      <c r="C56" s="390"/>
      <c r="D56" s="390"/>
      <c r="E56" s="390"/>
      <c r="F56" s="390"/>
      <c r="G56" s="390"/>
      <c r="H56" s="390"/>
      <c r="I56" s="390"/>
      <c r="J56" s="390"/>
      <c r="K56" s="390"/>
      <c r="L56" s="390"/>
      <c r="M56" s="390"/>
      <c r="N56" s="390"/>
      <c r="O56" s="390"/>
      <c r="P56" s="390"/>
      <c r="Q56" s="390"/>
      <c r="R56" s="390"/>
      <c r="S56" s="253"/>
      <c r="T56" s="10"/>
      <c r="U56" s="10"/>
      <c r="V56" s="20"/>
      <c r="Z56" s="13"/>
      <c r="AB56" s="18"/>
      <c r="AC56" s="18"/>
      <c r="AD56" s="18"/>
      <c r="AE56" s="18"/>
      <c r="AF56" s="18"/>
      <c r="AG56" s="18"/>
      <c r="AH56" s="18"/>
      <c r="AI56" s="18"/>
      <c r="AJ56" s="18"/>
      <c r="AK56" s="18"/>
    </row>
    <row r="57" spans="1:37" ht="15" customHeight="1">
      <c r="A57" s="229"/>
      <c r="B57" s="389"/>
      <c r="C57" s="390"/>
      <c r="D57" s="390"/>
      <c r="E57" s="390"/>
      <c r="F57" s="390"/>
      <c r="G57" s="390"/>
      <c r="H57" s="390"/>
      <c r="I57" s="390"/>
      <c r="J57" s="390"/>
      <c r="K57" s="390"/>
      <c r="L57" s="390"/>
      <c r="M57" s="390"/>
      <c r="N57" s="390"/>
      <c r="O57" s="390"/>
      <c r="P57" s="390"/>
      <c r="Q57" s="390"/>
      <c r="R57" s="390"/>
      <c r="S57" s="253"/>
      <c r="T57" s="10"/>
      <c r="U57" s="10"/>
      <c r="V57" s="20"/>
      <c r="Z57" s="13"/>
      <c r="AB57" s="18"/>
      <c r="AC57" s="18"/>
      <c r="AD57" s="18"/>
      <c r="AE57" s="18"/>
      <c r="AF57" s="18"/>
      <c r="AG57" s="18"/>
      <c r="AH57" s="18"/>
      <c r="AI57" s="18"/>
      <c r="AJ57" s="18"/>
      <c r="AK57" s="18"/>
    </row>
    <row r="58" spans="1:37" ht="15" customHeight="1">
      <c r="A58" s="229"/>
      <c r="B58" s="368"/>
      <c r="C58" s="369"/>
      <c r="D58" s="369"/>
      <c r="E58" s="369"/>
      <c r="F58" s="369"/>
      <c r="G58" s="369"/>
      <c r="H58" s="369"/>
      <c r="I58" s="369"/>
      <c r="J58" s="369"/>
      <c r="K58" s="369"/>
      <c r="L58" s="369"/>
      <c r="M58" s="369"/>
      <c r="N58" s="369"/>
      <c r="O58" s="369"/>
      <c r="P58" s="369"/>
      <c r="Q58" s="369"/>
      <c r="R58" s="369"/>
      <c r="S58" s="253"/>
      <c r="T58" s="10"/>
      <c r="U58" s="10"/>
      <c r="V58" s="20"/>
      <c r="Z58" s="13"/>
      <c r="AB58" s="18"/>
      <c r="AC58" s="18"/>
      <c r="AD58" s="18"/>
      <c r="AE58" s="18"/>
      <c r="AF58" s="18"/>
      <c r="AG58" s="18"/>
      <c r="AH58" s="18"/>
      <c r="AI58" s="18"/>
      <c r="AJ58" s="18"/>
      <c r="AK58" s="18"/>
    </row>
    <row r="59" spans="1:37" ht="15" customHeight="1">
      <c r="A59" s="230"/>
      <c r="B59" s="366" t="str">
        <f ca="1">Translation!B84</f>
        <v>Special Note: Maximum battery current must be observed while it highly varies among different battery types.</v>
      </c>
      <c r="C59" s="216"/>
      <c r="D59" s="216"/>
      <c r="E59" s="216"/>
      <c r="F59" s="216"/>
      <c r="G59" s="216"/>
      <c r="H59" s="216"/>
      <c r="I59" s="216"/>
      <c r="J59" s="216"/>
      <c r="K59" s="216"/>
      <c r="L59" s="216"/>
      <c r="M59" s="216"/>
      <c r="N59" s="216"/>
      <c r="O59" s="216"/>
      <c r="P59" s="216"/>
      <c r="Q59" s="39"/>
      <c r="R59" s="231"/>
      <c r="S59" s="258"/>
      <c r="T59" s="10"/>
      <c r="U59" s="10"/>
      <c r="V59" s="20"/>
      <c r="Z59" s="13"/>
      <c r="AB59" s="18"/>
      <c r="AC59" s="18"/>
      <c r="AD59" s="18"/>
      <c r="AE59" s="18"/>
      <c r="AF59" s="18"/>
      <c r="AG59" s="18"/>
      <c r="AH59" s="18"/>
      <c r="AI59" s="18"/>
      <c r="AJ59" s="18"/>
      <c r="AK59" s="18"/>
    </row>
    <row r="60" spans="1:37" ht="15" customHeight="1">
      <c r="A60" s="229"/>
      <c r="B60" s="364"/>
      <c r="C60" s="39"/>
      <c r="D60" s="221"/>
      <c r="E60" s="221"/>
      <c r="F60" s="221"/>
      <c r="G60" s="221"/>
      <c r="H60" s="221"/>
      <c r="I60" s="221"/>
      <c r="J60" s="221"/>
      <c r="K60" s="221"/>
      <c r="L60" s="221"/>
      <c r="M60" s="221"/>
      <c r="N60" s="221"/>
      <c r="O60" s="221"/>
      <c r="P60" s="221"/>
      <c r="Q60" s="39"/>
      <c r="R60" s="228"/>
      <c r="S60" s="259"/>
      <c r="T60" s="10"/>
      <c r="U60" s="10"/>
      <c r="V60" s="20"/>
      <c r="Z60" s="13"/>
      <c r="AB60" s="18"/>
      <c r="AC60" s="18"/>
      <c r="AD60" s="18"/>
      <c r="AE60" s="18"/>
      <c r="AF60" s="18"/>
      <c r="AG60" s="18"/>
      <c r="AH60" s="18"/>
      <c r="AI60" s="18"/>
      <c r="AJ60" s="18"/>
      <c r="AK60" s="18"/>
    </row>
    <row r="61" spans="1:37" ht="15" customHeight="1">
      <c r="A61" s="230"/>
      <c r="B61" s="389" t="str">
        <f ca="1">Translation!B87</f>
        <v>The Power calculator serves as a support tool only. It cannot substitute professional advice from technical experts. For further details, our sales and support team will be happy to assist. Bosch does not warrant that the tool will fulfill any specific or general user requirement and disclaims any warranty for fitness for a specific purpose. To the extent permitted by law, Bosch will not accept any liability for any loss, damage or other consequences resulting from the use of the tool.</v>
      </c>
      <c r="C61" s="390"/>
      <c r="D61" s="390"/>
      <c r="E61" s="390"/>
      <c r="F61" s="390"/>
      <c r="G61" s="390"/>
      <c r="H61" s="390"/>
      <c r="I61" s="390"/>
      <c r="J61" s="390"/>
      <c r="K61" s="390"/>
      <c r="L61" s="390"/>
      <c r="M61" s="390"/>
      <c r="N61" s="390"/>
      <c r="O61" s="390"/>
      <c r="P61" s="390"/>
      <c r="Q61" s="390"/>
      <c r="R61" s="390"/>
      <c r="S61" s="253"/>
      <c r="T61" s="10"/>
      <c r="U61" s="10"/>
      <c r="V61" s="20"/>
      <c r="Z61" s="13"/>
      <c r="AB61" s="18"/>
      <c r="AC61" s="18"/>
      <c r="AD61" s="18"/>
      <c r="AE61" s="18"/>
      <c r="AF61" s="18"/>
      <c r="AG61" s="18"/>
      <c r="AH61" s="18"/>
      <c r="AI61" s="18"/>
      <c r="AJ61" s="18"/>
      <c r="AK61" s="18"/>
    </row>
    <row r="62" spans="1:37" ht="15" customHeight="1">
      <c r="A62" s="216"/>
      <c r="B62" s="389"/>
      <c r="C62" s="390"/>
      <c r="D62" s="390"/>
      <c r="E62" s="390"/>
      <c r="F62" s="390"/>
      <c r="G62" s="390"/>
      <c r="H62" s="390"/>
      <c r="I62" s="390"/>
      <c r="J62" s="390"/>
      <c r="K62" s="390"/>
      <c r="L62" s="390"/>
      <c r="M62" s="390"/>
      <c r="N62" s="390"/>
      <c r="O62" s="390"/>
      <c r="P62" s="390"/>
      <c r="Q62" s="390"/>
      <c r="R62" s="390"/>
      <c r="S62" s="253"/>
      <c r="T62" s="10"/>
      <c r="U62" s="10"/>
      <c r="V62" s="20"/>
      <c r="Z62" s="13"/>
      <c r="AB62" s="18"/>
      <c r="AC62" s="18"/>
      <c r="AD62" s="18"/>
      <c r="AE62" s="18"/>
      <c r="AF62" s="18"/>
      <c r="AG62" s="18"/>
      <c r="AH62" s="18"/>
      <c r="AI62" s="18"/>
      <c r="AJ62" s="18"/>
      <c r="AK62" s="18"/>
    </row>
    <row r="63" spans="1:37" ht="15" customHeight="1">
      <c r="A63" s="216"/>
      <c r="B63" s="389"/>
      <c r="C63" s="390"/>
      <c r="D63" s="390"/>
      <c r="E63" s="390"/>
      <c r="F63" s="390"/>
      <c r="G63" s="390"/>
      <c r="H63" s="390"/>
      <c r="I63" s="390"/>
      <c r="J63" s="390"/>
      <c r="K63" s="390"/>
      <c r="L63" s="390"/>
      <c r="M63" s="390"/>
      <c r="N63" s="390"/>
      <c r="O63" s="390"/>
      <c r="P63" s="390"/>
      <c r="Q63" s="390"/>
      <c r="R63" s="390"/>
      <c r="S63" s="253"/>
      <c r="T63" s="20"/>
      <c r="U63" s="20"/>
      <c r="V63" s="20"/>
      <c r="Z63" s="13"/>
      <c r="AB63" s="18"/>
      <c r="AC63" s="18"/>
      <c r="AD63" s="18"/>
      <c r="AE63" s="18"/>
      <c r="AF63" s="18"/>
      <c r="AG63" s="18"/>
      <c r="AH63" s="18"/>
      <c r="AI63" s="18"/>
      <c r="AJ63" s="18"/>
      <c r="AK63" s="18"/>
    </row>
    <row r="64" spans="1:37" ht="15" customHeight="1">
      <c r="B64" s="251"/>
      <c r="C64" s="288"/>
      <c r="D64" s="288"/>
      <c r="E64" s="288"/>
      <c r="F64" s="288"/>
      <c r="G64" s="288"/>
      <c r="H64" s="288"/>
      <c r="I64" s="288"/>
      <c r="J64" s="288"/>
      <c r="K64" s="288"/>
      <c r="L64" s="288"/>
      <c r="M64" s="288"/>
      <c r="N64" s="288"/>
      <c r="O64" s="288"/>
      <c r="P64" s="288"/>
      <c r="Q64" s="361"/>
      <c r="R64" s="362"/>
      <c r="S64" s="254"/>
      <c r="AA64" s="13"/>
      <c r="AB64" s="18"/>
      <c r="AC64" s="18"/>
      <c r="AD64" s="18"/>
      <c r="AE64" s="18"/>
      <c r="AF64" s="18"/>
      <c r="AG64" s="18"/>
      <c r="AH64" s="18"/>
      <c r="AI64" s="18"/>
      <c r="AJ64" s="18"/>
      <c r="AK64" s="18"/>
    </row>
    <row r="65" spans="9:37" ht="15" customHeight="1">
      <c r="I65" s="40"/>
      <c r="J65" s="168"/>
      <c r="K65" s="40"/>
      <c r="L65" s="40"/>
      <c r="M65" s="40"/>
      <c r="N65" s="40"/>
      <c r="O65" s="40"/>
      <c r="P65" s="40"/>
      <c r="Q65" s="40"/>
      <c r="R65" s="40"/>
      <c r="AA65" s="13"/>
      <c r="AB65" s="18"/>
      <c r="AC65" s="18"/>
      <c r="AD65" s="18"/>
      <c r="AE65" s="18"/>
      <c r="AF65" s="18"/>
      <c r="AG65" s="18"/>
      <c r="AH65" s="18"/>
      <c r="AI65" s="18"/>
      <c r="AJ65" s="18"/>
      <c r="AK65" s="18"/>
    </row>
    <row r="66" spans="9:37" ht="15" customHeight="1">
      <c r="I66" s="40"/>
      <c r="AA66" s="13"/>
      <c r="AB66" s="18"/>
      <c r="AC66" s="18"/>
      <c r="AD66" s="18"/>
      <c r="AE66" s="18"/>
      <c r="AF66" s="18"/>
      <c r="AG66" s="18"/>
      <c r="AH66" s="18"/>
      <c r="AI66" s="18"/>
      <c r="AJ66" s="18"/>
      <c r="AK66" s="18"/>
    </row>
    <row r="67" spans="9:37" ht="15" customHeight="1">
      <c r="I67" s="40"/>
      <c r="AA67" s="13"/>
      <c r="AB67" s="18"/>
      <c r="AC67" s="18"/>
      <c r="AD67" s="18"/>
      <c r="AE67" s="18"/>
      <c r="AF67" s="18"/>
      <c r="AG67" s="18"/>
      <c r="AH67" s="18"/>
      <c r="AI67" s="18"/>
      <c r="AJ67" s="18"/>
      <c r="AK67" s="18"/>
    </row>
    <row r="68" spans="9:37" ht="15" customHeight="1">
      <c r="I68" s="40"/>
      <c r="AA68" s="13"/>
      <c r="AB68" s="18"/>
      <c r="AC68" s="18"/>
      <c r="AD68" s="18"/>
      <c r="AE68" s="18"/>
      <c r="AF68" s="18"/>
      <c r="AG68" s="18"/>
      <c r="AH68" s="18"/>
      <c r="AI68" s="18"/>
      <c r="AJ68" s="18"/>
      <c r="AK68" s="18"/>
    </row>
    <row r="69" spans="9:37" ht="15" customHeight="1">
      <c r="I69" s="40"/>
      <c r="AA69" s="13"/>
      <c r="AB69" s="18"/>
      <c r="AC69" s="18"/>
      <c r="AD69" s="18"/>
      <c r="AE69" s="18"/>
      <c r="AF69" s="18"/>
      <c r="AG69" s="18"/>
      <c r="AH69" s="18"/>
      <c r="AI69" s="18"/>
      <c r="AJ69" s="18"/>
      <c r="AK69" s="18"/>
    </row>
    <row r="70" spans="9:37" ht="15" customHeight="1">
      <c r="I70" s="40"/>
      <c r="AA70" s="13"/>
      <c r="AB70" s="18"/>
      <c r="AC70" s="18"/>
      <c r="AD70" s="18"/>
      <c r="AE70" s="18"/>
      <c r="AF70" s="18"/>
      <c r="AG70" s="18"/>
      <c r="AH70" s="18"/>
      <c r="AI70" s="18"/>
      <c r="AJ70" s="18"/>
      <c r="AK70" s="18"/>
    </row>
    <row r="71" spans="9:37" ht="15" customHeight="1">
      <c r="I71" s="40"/>
      <c r="AA71" s="13"/>
      <c r="AB71" s="18"/>
      <c r="AC71" s="18"/>
      <c r="AD71" s="18"/>
      <c r="AE71" s="18"/>
      <c r="AF71" s="18"/>
      <c r="AG71" s="18"/>
      <c r="AH71" s="18"/>
      <c r="AI71" s="18"/>
      <c r="AJ71" s="18"/>
      <c r="AK71" s="18"/>
    </row>
    <row r="72" spans="9:37" ht="15" customHeight="1">
      <c r="I72" s="40"/>
      <c r="AA72" s="13"/>
      <c r="AB72" s="18"/>
      <c r="AC72" s="18"/>
      <c r="AD72" s="18"/>
      <c r="AE72" s="18"/>
      <c r="AF72" s="18"/>
      <c r="AG72" s="18"/>
      <c r="AH72" s="18"/>
      <c r="AI72" s="18"/>
      <c r="AJ72" s="18"/>
      <c r="AK72" s="18"/>
    </row>
    <row r="73" spans="9:37" ht="15" customHeight="1">
      <c r="I73" s="40"/>
      <c r="AA73" s="13"/>
      <c r="AB73" s="18"/>
      <c r="AC73" s="18"/>
      <c r="AD73" s="18"/>
      <c r="AE73" s="18"/>
      <c r="AF73" s="18"/>
      <c r="AG73" s="18"/>
      <c r="AH73" s="18"/>
      <c r="AI73" s="18"/>
      <c r="AJ73" s="18"/>
      <c r="AK73" s="18"/>
    </row>
    <row r="74" spans="9:37" ht="15" customHeight="1">
      <c r="AA74" s="13"/>
      <c r="AK74" s="18"/>
    </row>
    <row r="75" spans="9:37" ht="15" customHeight="1">
      <c r="AA75" s="13"/>
      <c r="AK75" s="18"/>
    </row>
    <row r="76" spans="9:37" ht="15" customHeight="1">
      <c r="AA76" s="13"/>
      <c r="AK76" s="18"/>
    </row>
    <row r="77" spans="9:37" ht="15" customHeight="1">
      <c r="AA77" s="13"/>
      <c r="AK77" s="18"/>
    </row>
    <row r="78" spans="9:37" ht="15" customHeight="1">
      <c r="AA78" s="13"/>
      <c r="AK78" s="18"/>
    </row>
    <row r="79" spans="9:37" ht="15" customHeight="1">
      <c r="AA79" s="13"/>
      <c r="AK79" s="18"/>
    </row>
    <row r="80" spans="9:37" ht="15" customHeight="1">
      <c r="AA80" s="13"/>
      <c r="AK80" s="18"/>
    </row>
    <row r="81" spans="27:37" ht="15" customHeight="1">
      <c r="AA81" s="13"/>
      <c r="AK81" s="18"/>
    </row>
    <row r="82" spans="27:37" ht="15" customHeight="1">
      <c r="AA82" s="13"/>
      <c r="AK82" s="18"/>
    </row>
    <row r="83" spans="27:37" ht="15" customHeight="1">
      <c r="AA83" s="13"/>
      <c r="AK83" s="18"/>
    </row>
    <row r="84" spans="27:37" ht="15" customHeight="1">
      <c r="AA84" s="13"/>
      <c r="AK84" s="18"/>
    </row>
    <row r="85" spans="27:37" ht="15" customHeight="1">
      <c r="AA85" s="13"/>
      <c r="AK85" s="18"/>
    </row>
    <row r="86" spans="27:37" ht="15" customHeight="1">
      <c r="AA86" s="13"/>
      <c r="AK86" s="18"/>
    </row>
    <row r="87" spans="27:37" ht="15" customHeight="1">
      <c r="AA87" s="13"/>
      <c r="AK87" s="18"/>
    </row>
    <row r="88" spans="27:37" ht="15" customHeight="1">
      <c r="AA88" s="13"/>
      <c r="AK88" s="18"/>
    </row>
    <row r="89" spans="27:37" ht="15" customHeight="1">
      <c r="AA89" s="13"/>
      <c r="AK89" s="18"/>
    </row>
    <row r="90" spans="27:37" ht="15" customHeight="1">
      <c r="AA90" s="13"/>
      <c r="AK90" s="18"/>
    </row>
    <row r="91" spans="27:37" ht="15" customHeight="1">
      <c r="AA91" s="13"/>
      <c r="AK91" s="18"/>
    </row>
    <row r="92" spans="27:37" ht="15" customHeight="1">
      <c r="AA92" s="13"/>
      <c r="AK92" s="18"/>
    </row>
    <row r="93" spans="27:37" ht="15" customHeight="1">
      <c r="AA93" s="13"/>
      <c r="AK93" s="18"/>
    </row>
    <row r="94" spans="27:37" ht="15" customHeight="1">
      <c r="AA94" s="13"/>
      <c r="AK94" s="18"/>
    </row>
    <row r="95" spans="27:37" ht="15" customHeight="1">
      <c r="AA95" s="13"/>
      <c r="AK95" s="18"/>
    </row>
    <row r="96" spans="27:37" ht="15" customHeight="1">
      <c r="AA96" s="13"/>
      <c r="AK96" s="18"/>
    </row>
    <row r="97" spans="27:37" ht="15" customHeight="1">
      <c r="AA97" s="13"/>
      <c r="AK97" s="18"/>
    </row>
    <row r="98" spans="27:37" ht="15" customHeight="1">
      <c r="AA98" s="13"/>
      <c r="AK98" s="18"/>
    </row>
    <row r="99" spans="27:37" ht="15" customHeight="1">
      <c r="AA99" s="13"/>
      <c r="AK99" s="18"/>
    </row>
    <row r="100" spans="27:37" ht="15" customHeight="1">
      <c r="AA100" s="13"/>
      <c r="AK100" s="18"/>
    </row>
    <row r="101" spans="27:37" ht="15" customHeight="1">
      <c r="AA101" s="13"/>
      <c r="AK101" s="18"/>
    </row>
    <row r="102" spans="27:37" ht="15" customHeight="1">
      <c r="AA102" s="13"/>
      <c r="AK102" s="18"/>
    </row>
    <row r="103" spans="27:37" ht="15" customHeight="1">
      <c r="AA103" s="13"/>
      <c r="AK103" s="18"/>
    </row>
    <row r="104" spans="27:37" ht="15" customHeight="1">
      <c r="AA104" s="13"/>
      <c r="AK104" s="18"/>
    </row>
    <row r="105" spans="27:37" ht="15" customHeight="1">
      <c r="AA105" s="13"/>
      <c r="AK105" s="18"/>
    </row>
    <row r="106" spans="27:37" ht="15" customHeight="1">
      <c r="AA106" s="13"/>
      <c r="AB106" s="18"/>
      <c r="AK106" s="18"/>
    </row>
    <row r="107" spans="27:37" ht="15" customHeight="1">
      <c r="AA107" s="13"/>
      <c r="AB107" s="25"/>
    </row>
    <row r="108" spans="27:37" ht="15" customHeight="1">
      <c r="AA108" s="13"/>
      <c r="AB108" s="25"/>
    </row>
    <row r="109" spans="27:37" ht="15" customHeight="1">
      <c r="AA109" s="13"/>
      <c r="AB109" s="25"/>
    </row>
    <row r="110" spans="27:37" ht="15" customHeight="1">
      <c r="AA110" s="13"/>
      <c r="AB110" s="25"/>
    </row>
    <row r="111" spans="27:37" ht="15" customHeight="1">
      <c r="AA111" s="13"/>
      <c r="AB111" s="25"/>
    </row>
    <row r="112" spans="27:37" ht="15" customHeight="1">
      <c r="AA112" s="13"/>
      <c r="AB112" s="25"/>
    </row>
    <row r="113" spans="27:28" ht="15" customHeight="1">
      <c r="AA113" s="13"/>
      <c r="AB113" s="25"/>
    </row>
    <row r="114" spans="27:28" ht="15" customHeight="1">
      <c r="AA114" s="13"/>
      <c r="AB114" s="25"/>
    </row>
    <row r="115" spans="27:28" ht="15" customHeight="1">
      <c r="AA115" s="13"/>
      <c r="AB115" s="25"/>
    </row>
    <row r="116" spans="27:28" ht="15" customHeight="1">
      <c r="AA116" s="13"/>
      <c r="AB116" s="25"/>
    </row>
    <row r="117" spans="27:28" ht="15" customHeight="1">
      <c r="AA117" s="13"/>
      <c r="AB117" s="25"/>
    </row>
    <row r="118" spans="27:28" ht="15" customHeight="1">
      <c r="AA118" s="13"/>
      <c r="AB118" s="25"/>
    </row>
    <row r="119" spans="27:28" ht="15" customHeight="1">
      <c r="AA119" s="13"/>
      <c r="AB119" s="25"/>
    </row>
    <row r="120" spans="27:28" ht="15" customHeight="1">
      <c r="AA120" s="13"/>
      <c r="AB120" s="25"/>
    </row>
    <row r="121" spans="27:28" ht="15" customHeight="1">
      <c r="AA121" s="13"/>
      <c r="AB121" s="25"/>
    </row>
    <row r="122" spans="27:28" ht="15" customHeight="1">
      <c r="AA122" s="13"/>
      <c r="AB122" s="25"/>
    </row>
    <row r="123" spans="27:28" ht="15" customHeight="1">
      <c r="AA123" s="13"/>
      <c r="AB123" s="25"/>
    </row>
    <row r="124" spans="27:28" ht="15" customHeight="1">
      <c r="AA124" s="13"/>
      <c r="AB124" s="25"/>
    </row>
    <row r="125" spans="27:28" ht="15" customHeight="1">
      <c r="AA125" s="13"/>
      <c r="AB125" s="25"/>
    </row>
    <row r="126" spans="27:28" ht="15" customHeight="1">
      <c r="AA126" s="13"/>
      <c r="AB126" s="25"/>
    </row>
    <row r="127" spans="27:28" ht="15" customHeight="1">
      <c r="AA127" s="13"/>
      <c r="AB127" s="25"/>
    </row>
    <row r="128" spans="27:28" ht="15" customHeight="1">
      <c r="AA128" s="13"/>
      <c r="AB128" s="25"/>
    </row>
    <row r="129" spans="27:28" ht="15" customHeight="1">
      <c r="AA129" s="13"/>
      <c r="AB129" s="25"/>
    </row>
    <row r="130" spans="27:28" ht="15" customHeight="1">
      <c r="AA130" s="13"/>
      <c r="AB130" s="25"/>
    </row>
    <row r="131" spans="27:28" ht="15" customHeight="1">
      <c r="AA131" s="13"/>
      <c r="AB131" s="25"/>
    </row>
    <row r="132" spans="27:28" ht="15" customHeight="1">
      <c r="AB132" s="25"/>
    </row>
    <row r="133" spans="27:28" ht="15" customHeight="1">
      <c r="AB133" s="25"/>
    </row>
    <row r="134" spans="27:28" ht="15" customHeight="1">
      <c r="AB134" s="25"/>
    </row>
    <row r="135" spans="27:28" ht="15" customHeight="1">
      <c r="AB135" s="25"/>
    </row>
    <row r="136" spans="27:28" ht="15" customHeight="1">
      <c r="AB136" s="25"/>
    </row>
    <row r="137" spans="27:28" ht="15" customHeight="1">
      <c r="AB137" s="25"/>
    </row>
  </sheetData>
  <sheetProtection algorithmName="SHA-512" hashValue="9cjoVJJYPT8dD3dpwK1FymRenOhHzqeqr5hnfgW0eVb0oqPzH9Iu3YzbAjxdjbT131CDH0fPl2jU4O4NhA92BQ==" saltValue="k2KgVJFjt72KZPnfqgpXkg==" spinCount="100000" sheet="1" selectLockedCells="1"/>
  <dataConsolidate/>
  <mergeCells count="120">
    <mergeCell ref="B55:R57"/>
    <mergeCell ref="B61:R63"/>
    <mergeCell ref="J50:O50"/>
    <mergeCell ref="J43:O43"/>
    <mergeCell ref="J36:O36"/>
    <mergeCell ref="E27:H27"/>
    <mergeCell ref="E28:H28"/>
    <mergeCell ref="B27:D27"/>
    <mergeCell ref="B28:D28"/>
    <mergeCell ref="B36:D36"/>
    <mergeCell ref="P48:P49"/>
    <mergeCell ref="E30:I30"/>
    <mergeCell ref="J40:O40"/>
    <mergeCell ref="K31:S32"/>
    <mergeCell ref="P40:S41"/>
    <mergeCell ref="Q42:Q43"/>
    <mergeCell ref="S42:S43"/>
    <mergeCell ref="P42:P43"/>
    <mergeCell ref="J39:O39"/>
    <mergeCell ref="J38:O38"/>
    <mergeCell ref="J37:O37"/>
    <mergeCell ref="B31:D31"/>
    <mergeCell ref="B35:D35"/>
    <mergeCell ref="E33:H33"/>
    <mergeCell ref="P50:S51"/>
    <mergeCell ref="P44:P45"/>
    <mergeCell ref="P46:P47"/>
    <mergeCell ref="Q46:Q47"/>
    <mergeCell ref="S46:S47"/>
    <mergeCell ref="E38:H38"/>
    <mergeCell ref="B43:D43"/>
    <mergeCell ref="E43:H43"/>
    <mergeCell ref="S48:S49"/>
    <mergeCell ref="R44:R45"/>
    <mergeCell ref="R46:R47"/>
    <mergeCell ref="R48:R49"/>
    <mergeCell ref="B38:D38"/>
    <mergeCell ref="B42:D42"/>
    <mergeCell ref="E42:G42"/>
    <mergeCell ref="B39:D39"/>
    <mergeCell ref="B40:D40"/>
    <mergeCell ref="B41:D41"/>
    <mergeCell ref="E40:H40"/>
    <mergeCell ref="E41:H41"/>
    <mergeCell ref="E39:H39"/>
    <mergeCell ref="Q44:Q45"/>
    <mergeCell ref="S44:S45"/>
    <mergeCell ref="Q48:Q49"/>
    <mergeCell ref="B19:D19"/>
    <mergeCell ref="E18:H18"/>
    <mergeCell ref="S21:S22"/>
    <mergeCell ref="B22:D22"/>
    <mergeCell ref="E34:H34"/>
    <mergeCell ref="E35:G35"/>
    <mergeCell ref="E36:H36"/>
    <mergeCell ref="E24:H24"/>
    <mergeCell ref="B23:D23"/>
    <mergeCell ref="E25:I25"/>
    <mergeCell ref="R42:R43"/>
    <mergeCell ref="K16:R17"/>
    <mergeCell ref="K13:S14"/>
    <mergeCell ref="S11:S12"/>
    <mergeCell ref="E17:I17"/>
    <mergeCell ref="I11:I12"/>
    <mergeCell ref="S16:S17"/>
    <mergeCell ref="K21:R22"/>
    <mergeCell ref="B17:D17"/>
    <mergeCell ref="B25:D25"/>
    <mergeCell ref="E14:H14"/>
    <mergeCell ref="E15:H15"/>
    <mergeCell ref="B24:D24"/>
    <mergeCell ref="S26:S27"/>
    <mergeCell ref="K26:R27"/>
    <mergeCell ref="K11:R12"/>
    <mergeCell ref="B11:D12"/>
    <mergeCell ref="B15:D15"/>
    <mergeCell ref="B13:D13"/>
    <mergeCell ref="B14:D14"/>
    <mergeCell ref="E11:H12"/>
    <mergeCell ref="E13:I13"/>
    <mergeCell ref="E37:H37"/>
    <mergeCell ref="K18:S19"/>
    <mergeCell ref="P3:S4"/>
    <mergeCell ref="P5:S6"/>
    <mergeCell ref="B34:D34"/>
    <mergeCell ref="B37:D37"/>
    <mergeCell ref="E26:H26"/>
    <mergeCell ref="E29:H29"/>
    <mergeCell ref="B26:D26"/>
    <mergeCell ref="B32:D32"/>
    <mergeCell ref="B33:D33"/>
    <mergeCell ref="B30:D30"/>
    <mergeCell ref="B29:D29"/>
    <mergeCell ref="E31:H31"/>
    <mergeCell ref="E32:H32"/>
    <mergeCell ref="I9:I10"/>
    <mergeCell ref="B9:G10"/>
    <mergeCell ref="H9:H10"/>
    <mergeCell ref="B21:D21"/>
    <mergeCell ref="E22:H22"/>
    <mergeCell ref="E23:H23"/>
    <mergeCell ref="E21:H21"/>
    <mergeCell ref="B18:D18"/>
    <mergeCell ref="E19:H19"/>
    <mergeCell ref="E20:I20"/>
    <mergeCell ref="B20:D20"/>
    <mergeCell ref="B44:D44"/>
    <mergeCell ref="E44:H44"/>
    <mergeCell ref="B47:D47"/>
    <mergeCell ref="E47:H47"/>
    <mergeCell ref="J46:O46"/>
    <mergeCell ref="J49:O49"/>
    <mergeCell ref="B45:D45"/>
    <mergeCell ref="E45:G45"/>
    <mergeCell ref="B46:D46"/>
    <mergeCell ref="E46:H46"/>
    <mergeCell ref="B48:D48"/>
    <mergeCell ref="E48:G48"/>
    <mergeCell ref="B49:D49"/>
    <mergeCell ref="E49:H49"/>
  </mergeCells>
  <conditionalFormatting sqref="B36:E40">
    <cfRule type="expression" dxfId="247" priority="2912">
      <formula>$I$35="NO"</formula>
    </cfRule>
  </conditionalFormatting>
  <conditionalFormatting sqref="B43:E43">
    <cfRule type="expression" dxfId="246" priority="10">
      <formula>$I$42="NO"</formula>
    </cfRule>
  </conditionalFormatting>
  <conditionalFormatting sqref="B46:D46">
    <cfRule type="expression" dxfId="245" priority="8">
      <formula>$I$42="NO"</formula>
    </cfRule>
  </conditionalFormatting>
  <conditionalFormatting sqref="E46">
    <cfRule type="expression" dxfId="244" priority="7">
      <formula>$I$45="NO"</formula>
    </cfRule>
  </conditionalFormatting>
  <conditionalFormatting sqref="B49:D49">
    <cfRule type="expression" dxfId="243" priority="4">
      <formula>$I$42="NO"</formula>
    </cfRule>
  </conditionalFormatting>
  <conditionalFormatting sqref="E49">
    <cfRule type="expression" dxfId="242" priority="3">
      <formula>$I$48="NO"</formula>
    </cfRule>
  </conditionalFormatting>
  <dataValidations xWindow="433" yWindow="795" count="2">
    <dataValidation operator="lessThanOrEqual" allowBlank="1" showInputMessage="1" showErrorMessage="1" sqref="I34" xr:uid="{62E477B6-253C-479B-B577-E9BCF0FD4859}"/>
    <dataValidation allowBlank="1" showInputMessage="1" showErrorMessage="1" errorTitle="Attention" error="Enter a numerical value between 0 and 2!" sqref="I41 I44 I47" xr:uid="{1D3A669D-58C3-435A-8F35-DDA11252B4A5}"/>
  </dataValidations>
  <printOptions horizontalCentered="1"/>
  <pageMargins left="0.1" right="0.1" top="0.25" bottom="0.25" header="0.31496063000000002" footer="0.31496062992126"/>
  <pageSetup paperSize="9" scale="64" orientation="landscape" r:id="rId1"/>
  <headerFooter>
    <oddFooter>&amp;F</oddFooter>
  </headerFooter>
  <drawing r:id="rId2"/>
  <extLst>
    <ext xmlns:x14="http://schemas.microsoft.com/office/spreadsheetml/2009/9/main" uri="{78C0D931-6437-407d-A8EE-F0AAD7539E65}">
      <x14:conditionalFormattings>
        <x14:conditionalFormatting xmlns:xm="http://schemas.microsoft.com/office/excel/2006/main">
          <x14:cfRule type="expression" priority="2303" id="{F07CFADE-493D-40C7-8BC4-C0050CB171CD}">
            <xm:f>OR((AND($I$9=Translation!B101,CALC_1!H46=TRUE)),(AND($I$9=Translation!B101,$I$35=Translation!B101,CALC_1!H47=TRUE)),(AND($I$9=Translation!B101,CALC_1!H46=TRUE,$I$35=Translation!B101,CALC_1!H47=TRUE)))</xm:f>
            <x14:dxf>
              <font>
                <color theme="1"/>
              </font>
              <fill>
                <patternFill>
                  <bgColor rgb="FFFCAF17"/>
                </patternFill>
              </fill>
            </x14:dxf>
          </x14:cfRule>
          <xm:sqref>K31</xm:sqref>
        </x14:conditionalFormatting>
        <x14:conditionalFormatting xmlns:xm="http://schemas.microsoft.com/office/excel/2006/main">
          <x14:cfRule type="expression" priority="2556" id="{FA26E4C2-7610-468F-8DD6-E642F724FECA}">
            <xm:f>$I$9=Translation!B101</xm:f>
            <x14:dxf>
              <font>
                <color theme="1"/>
              </font>
              <fill>
                <patternFill>
                  <bgColor rgb="FFFDD78B"/>
                </patternFill>
              </fill>
            </x14:dxf>
          </x14:cfRule>
          <xm:sqref>E25</xm:sqref>
        </x14:conditionalFormatting>
        <x14:conditionalFormatting xmlns:xm="http://schemas.microsoft.com/office/excel/2006/main">
          <x14:cfRule type="expression" priority="2557" id="{BA749C0D-CD21-4B8B-8B0F-C588F36E34A1}">
            <xm:f>$I$9=Translation!B101</xm:f>
            <x14:dxf>
              <font>
                <color theme="1"/>
              </font>
              <fill>
                <patternFill>
                  <bgColor rgb="FFFDD78B"/>
                </patternFill>
              </fill>
            </x14:dxf>
          </x14:cfRule>
          <xm:sqref>E30</xm:sqref>
        </x14:conditionalFormatting>
        <x14:conditionalFormatting xmlns:xm="http://schemas.microsoft.com/office/excel/2006/main">
          <x14:cfRule type="expression" priority="2580" id="{175452D9-ACC4-47DA-A95D-D6E8C6C621E0}">
            <xm:f>AND($I$9=Translation!B101, $E$17&lt;&gt;Translation!B103)</xm:f>
            <x14:dxf>
              <font>
                <color theme="1"/>
              </font>
              <fill>
                <patternFill>
                  <bgColor rgb="FFFDD78B"/>
                </patternFill>
              </fill>
            </x14:dxf>
          </x14:cfRule>
          <xm:sqref>I18</xm:sqref>
        </x14:conditionalFormatting>
        <x14:conditionalFormatting xmlns:xm="http://schemas.microsoft.com/office/excel/2006/main">
          <x14:cfRule type="expression" priority="2598" id="{8D9AD8D1-B981-4D3B-A1AC-CBFD07F745AC}">
            <xm:f>$I$17=Translation!U117</xm:f>
            <x14:dxf>
              <font>
                <color rgb="FFFF0000"/>
              </font>
            </x14:dxf>
          </x14:cfRule>
          <xm:sqref>Z26</xm:sqref>
        </x14:conditionalFormatting>
        <x14:conditionalFormatting xmlns:xm="http://schemas.microsoft.com/office/excel/2006/main">
          <x14:cfRule type="expression" priority="2660" id="{2EFD97C3-84F8-407E-A0E0-989532190AC8}">
            <xm:f>AND($I$9=Translation!B101, $E$20&lt;&gt;Translation!B106)</xm:f>
            <x14:dxf>
              <font>
                <color theme="1"/>
              </font>
              <fill>
                <patternFill>
                  <bgColor rgb="FFFDD78B"/>
                </patternFill>
              </fill>
            </x14:dxf>
          </x14:cfRule>
          <xm:sqref>I21</xm:sqref>
        </x14:conditionalFormatting>
        <x14:conditionalFormatting xmlns:xm="http://schemas.microsoft.com/office/excel/2006/main">
          <x14:cfRule type="expression" priority="2661" id="{87052FF2-35D4-457E-96F9-908820AD12F2}">
            <xm:f>AND($I$9=Translation!B101, $E$20&lt;&gt;Translation!B106)</xm:f>
            <x14:dxf>
              <font>
                <color theme="1"/>
              </font>
              <fill>
                <patternFill>
                  <bgColor rgb="FFFDD78B"/>
                </patternFill>
              </fill>
            </x14:dxf>
          </x14:cfRule>
          <xm:sqref>I22</xm:sqref>
        </x14:conditionalFormatting>
        <x14:conditionalFormatting xmlns:xm="http://schemas.microsoft.com/office/excel/2006/main">
          <x14:cfRule type="expression" priority="2662" id="{99151944-5130-4323-9DC0-92812AC9EFD1}">
            <xm:f>AND($I$9=Translation!B101, $E$20=Translation!B109, $E$20&lt;&gt;Translation!B106)</xm:f>
            <x14:dxf>
              <font>
                <color theme="1"/>
              </font>
              <fill>
                <patternFill>
                  <bgColor rgb="FFFDD78B"/>
                </patternFill>
              </fill>
            </x14:dxf>
          </x14:cfRule>
          <xm:sqref>I23</xm:sqref>
        </x14:conditionalFormatting>
        <x14:conditionalFormatting xmlns:xm="http://schemas.microsoft.com/office/excel/2006/main">
          <x14:cfRule type="expression" priority="2732" id="{10410005-8C1B-43F7-89F0-36CD6715C62F}">
            <xm:f>AND($I$9=Translation!B101, $E$25&lt;&gt;Translation!B106)</xm:f>
            <x14:dxf>
              <font>
                <color theme="1"/>
              </font>
              <fill>
                <patternFill>
                  <bgColor rgb="FFFDD78B"/>
                </patternFill>
              </fill>
            </x14:dxf>
          </x14:cfRule>
          <xm:sqref>I26</xm:sqref>
        </x14:conditionalFormatting>
        <x14:conditionalFormatting xmlns:xm="http://schemas.microsoft.com/office/excel/2006/main">
          <x14:cfRule type="expression" priority="2733" id="{A3831D70-2E1F-4A9E-84BE-E64BFC65CF36}">
            <xm:f>AND($I$9=Translation!B101, $E$25&lt;&gt;Translation!B106)</xm:f>
            <x14:dxf>
              <font>
                <color theme="1"/>
              </font>
              <fill>
                <patternFill>
                  <bgColor rgb="FFFDD78B"/>
                </patternFill>
              </fill>
            </x14:dxf>
          </x14:cfRule>
          <xm:sqref>I27</xm:sqref>
        </x14:conditionalFormatting>
        <x14:conditionalFormatting xmlns:xm="http://schemas.microsoft.com/office/excel/2006/main">
          <x14:cfRule type="expression" priority="2734" id="{1026FDD1-EF21-42B5-9FC6-D8BCD21BB99B}">
            <xm:f>AND($I$9=Translation!B101, $E$25=Translation!B109, $E$25&lt;&gt;Translation!B106)</xm:f>
            <x14:dxf>
              <font>
                <color theme="1"/>
              </font>
              <fill>
                <patternFill>
                  <bgColor rgb="FFFDD78B"/>
                </patternFill>
              </fill>
            </x14:dxf>
          </x14:cfRule>
          <xm:sqref>I28</xm:sqref>
        </x14:conditionalFormatting>
        <x14:conditionalFormatting xmlns:xm="http://schemas.microsoft.com/office/excel/2006/main">
          <x14:cfRule type="expression" priority="2851" id="{DEFEEE35-96C6-4D0E-A52C-2B8B252DE16F}">
            <xm:f>AND($I$9=Translation!B101, $E$30&lt;&gt;Translation!B106)</xm:f>
            <x14:dxf>
              <font>
                <color theme="1"/>
              </font>
              <fill>
                <patternFill>
                  <bgColor rgb="FFFDD78B"/>
                </patternFill>
              </fill>
            </x14:dxf>
          </x14:cfRule>
          <xm:sqref>I31</xm:sqref>
        </x14:conditionalFormatting>
        <x14:conditionalFormatting xmlns:xm="http://schemas.microsoft.com/office/excel/2006/main">
          <x14:cfRule type="expression" priority="2852" id="{D1BE0543-EBE1-490E-A368-B9418FFE7C1E}">
            <xm:f>AND($I$9=Translation!B101, $E$30&lt;&gt;Translation!B106)</xm:f>
            <x14:dxf>
              <font>
                <color theme="1"/>
              </font>
              <fill>
                <patternFill>
                  <bgColor rgb="FFFDD78B"/>
                </patternFill>
              </fill>
            </x14:dxf>
          </x14:cfRule>
          <xm:sqref>I32</xm:sqref>
        </x14:conditionalFormatting>
        <x14:conditionalFormatting xmlns:xm="http://schemas.microsoft.com/office/excel/2006/main">
          <x14:cfRule type="expression" priority="2853" id="{1619D4B7-EA2F-4AA3-8FB6-857F84B779C9}">
            <xm:f>AND($I$9=Translation!B101, $E$30=Translation!B109, $E$30&lt;&gt;Translation!B106)</xm:f>
            <x14:dxf>
              <font>
                <color theme="1"/>
              </font>
              <fill>
                <patternFill>
                  <bgColor rgb="FFFDD78B"/>
                </patternFill>
              </fill>
            </x14:dxf>
          </x14:cfRule>
          <xm:sqref>I33</xm:sqref>
        </x14:conditionalFormatting>
        <x14:conditionalFormatting xmlns:xm="http://schemas.microsoft.com/office/excel/2006/main">
          <x14:cfRule type="expression" priority="2915" id="{DD29EA68-800F-4B0F-81B1-5245462D20D8}">
            <xm:f>AND($I$9=Translation!B101, $I$35=Translation!B101)</xm:f>
            <x14:dxf>
              <font>
                <color theme="1"/>
              </font>
              <fill>
                <patternFill>
                  <bgColor rgb="FFFDD78B"/>
                </patternFill>
              </fill>
            </x14:dxf>
          </x14:cfRule>
          <xm:sqref>I36</xm:sqref>
        </x14:conditionalFormatting>
        <x14:conditionalFormatting xmlns:xm="http://schemas.microsoft.com/office/excel/2006/main">
          <x14:cfRule type="expression" priority="2916" id="{4C8D62A2-0ED6-4B01-BAE4-778118BF4922}">
            <xm:f>AND($I$9=Translation!B101, $I$35=Translation!B101)</xm:f>
            <x14:dxf>
              <font>
                <color theme="1"/>
              </font>
              <fill>
                <patternFill>
                  <bgColor rgb="FFFDD78B"/>
                </patternFill>
              </fill>
            </x14:dxf>
          </x14:cfRule>
          <xm:sqref>I37</xm:sqref>
        </x14:conditionalFormatting>
        <x14:conditionalFormatting xmlns:xm="http://schemas.microsoft.com/office/excel/2006/main">
          <x14:cfRule type="expression" priority="2917" id="{23887EDF-067D-49AC-81B6-C3D2D8EB5BF8}">
            <xm:f>AND($I$9=Translation!B101, $I$35=Translation!B101)</xm:f>
            <x14:dxf>
              <font>
                <color theme="1"/>
              </font>
              <fill>
                <patternFill>
                  <bgColor rgb="FFFDD78B"/>
                </patternFill>
              </fill>
            </x14:dxf>
          </x14:cfRule>
          <xm:sqref>I38</xm:sqref>
        </x14:conditionalFormatting>
        <x14:conditionalFormatting xmlns:xm="http://schemas.microsoft.com/office/excel/2006/main">
          <x14:cfRule type="expression" priority="2918" id="{564AC9B4-EDFF-45A3-801D-DDD868296DF7}">
            <xm:f>AND($I$9=Translation!B101, $I$35=Translation!B101)</xm:f>
            <x14:dxf>
              <font>
                <color theme="1"/>
              </font>
              <fill>
                <patternFill>
                  <bgColor rgb="FFFDD78B"/>
                </patternFill>
              </fill>
            </x14:dxf>
          </x14:cfRule>
          <xm:sqref>I39</xm:sqref>
        </x14:conditionalFormatting>
        <x14:conditionalFormatting xmlns:xm="http://schemas.microsoft.com/office/excel/2006/main">
          <x14:cfRule type="expression" priority="2919" id="{7703CF22-1B08-4D06-9209-78C3C0087309}">
            <xm:f>AND($I$9=Translation!B101, $I$35=Translation!B101)</xm:f>
            <x14:dxf>
              <font>
                <color theme="1"/>
              </font>
              <fill>
                <patternFill>
                  <bgColor rgb="FFFDD78B"/>
                </patternFill>
              </fill>
            </x14:dxf>
          </x14:cfRule>
          <xm:sqref>I40</xm:sqref>
        </x14:conditionalFormatting>
        <x14:conditionalFormatting xmlns:xm="http://schemas.microsoft.com/office/excel/2006/main">
          <x14:cfRule type="expression" priority="3030" id="{6BA6CCA5-BD57-4C6C-9837-E61D3C01CFDB}">
            <xm:f>AND($I$13=Translation!D101,$I$35=Translation!D101,($I$36+$I$37) &gt; 2)</xm:f>
            <x14:dxf>
              <font>
                <color theme="1"/>
              </font>
            </x14:dxf>
          </x14:cfRule>
          <xm:sqref>J25</xm:sqref>
        </x14:conditionalFormatting>
        <x14:conditionalFormatting xmlns:xm="http://schemas.microsoft.com/office/excel/2006/main">
          <x14:cfRule type="expression" priority="6638" id="{8B45D24E-8C2B-4978-9E54-8DB497A116F7}">
            <xm:f>AND($I$9=Translation!B101,MAX(CALC_1!J42:K42)/1000&gt;90)</xm:f>
            <x14:dxf>
              <fill>
                <patternFill>
                  <bgColor rgb="FFEA0016"/>
                </patternFill>
              </fill>
            </x14:dxf>
          </x14:cfRule>
          <xm:sqref>S16:S17</xm:sqref>
        </x14:conditionalFormatting>
        <x14:conditionalFormatting xmlns:xm="http://schemas.microsoft.com/office/excel/2006/main">
          <x14:cfRule type="expression" priority="6639" id="{97D47277-D237-453B-9962-A68E0EEA04BE}">
            <xm:f>AND($I$9=Translation!B101,MAX(CALC_1!J42:K42)/1000&gt;90)</xm:f>
            <x14:dxf>
              <fill>
                <patternFill>
                  <bgColor rgb="FFEA0016"/>
                </patternFill>
              </fill>
            </x14:dxf>
          </x14:cfRule>
          <xm:sqref>K18:S19</xm:sqref>
        </x14:conditionalFormatting>
        <x14:conditionalFormatting xmlns:xm="http://schemas.microsoft.com/office/excel/2006/main">
          <x14:cfRule type="expression" priority="21" id="{7069A867-6DC6-4808-97FC-3C1D83D91BFF}">
            <xm:f>$I$9=Translation!B101</xm:f>
            <x14:dxf>
              <font>
                <color theme="1"/>
              </font>
              <fill>
                <patternFill>
                  <bgColor rgb="FFFDD78B"/>
                </patternFill>
              </fill>
            </x14:dxf>
          </x14:cfRule>
          <xm:sqref>I14</xm:sqref>
        </x14:conditionalFormatting>
        <x14:conditionalFormatting xmlns:xm="http://schemas.microsoft.com/office/excel/2006/main">
          <x14:cfRule type="expression" priority="19" id="{A872827E-F1C3-483D-B0E1-463E56F6FD5B}">
            <xm:f>$I$9=Translation!B101</xm:f>
            <x14:dxf>
              <font>
                <color theme="1"/>
              </font>
              <fill>
                <patternFill>
                  <bgColor rgb="FFFDD78B"/>
                </patternFill>
              </fill>
            </x14:dxf>
          </x14:cfRule>
          <xm:sqref>I15</xm:sqref>
        </x14:conditionalFormatting>
        <x14:conditionalFormatting xmlns:xm="http://schemas.microsoft.com/office/excel/2006/main">
          <x14:cfRule type="expression" priority="9542" id="{F2BAA8B1-A0AB-4B5D-BFCC-6B034DB27BAC}">
            <xm:f>$I$9=Translation!B101</xm:f>
            <x14:dxf>
              <font>
                <color theme="1"/>
              </font>
              <fill>
                <patternFill>
                  <bgColor rgb="FFFDD78B"/>
                </patternFill>
              </fill>
            </x14:dxf>
          </x14:cfRule>
          <xm:sqref>E17</xm:sqref>
        </x14:conditionalFormatting>
        <x14:conditionalFormatting xmlns:xm="http://schemas.microsoft.com/office/excel/2006/main">
          <x14:cfRule type="expression" priority="15" id="{EFBE87D6-BBC1-43BA-9568-4EB3E645B9F3}">
            <xm:f>$I$9=Translation!B101</xm:f>
            <x14:dxf>
              <font>
                <color theme="1"/>
              </font>
              <fill>
                <patternFill>
                  <bgColor rgb="FFFDD78B"/>
                </patternFill>
              </fill>
            </x14:dxf>
          </x14:cfRule>
          <xm:sqref>E20:I20</xm:sqref>
        </x14:conditionalFormatting>
        <x14:conditionalFormatting xmlns:xm="http://schemas.microsoft.com/office/excel/2006/main">
          <x14:cfRule type="expression" priority="13" id="{EDD0BB47-4A67-4E8F-A792-0A88FC3488B9}">
            <xm:f>$I$9=Translation!B101</xm:f>
            <x14:dxf>
              <font>
                <color theme="1"/>
              </font>
              <fill>
                <patternFill>
                  <bgColor rgb="FFFDD78B"/>
                </patternFill>
              </fill>
            </x14:dxf>
          </x14:cfRule>
          <xm:sqref>I35</xm:sqref>
        </x14:conditionalFormatting>
        <x14:conditionalFormatting xmlns:xm="http://schemas.microsoft.com/office/excel/2006/main">
          <x14:cfRule type="expression" priority="11" id="{8626EEAA-208C-4D3C-80BF-651C613526D6}">
            <xm:f>AND($I$9=Translation!B101, $I$42=Translation!B101)</xm:f>
            <x14:dxf>
              <font>
                <color theme="1"/>
              </font>
              <fill>
                <patternFill>
                  <bgColor rgb="FFFDD78B"/>
                </patternFill>
              </fill>
            </x14:dxf>
          </x14:cfRule>
          <xm:sqref>I43</xm:sqref>
        </x14:conditionalFormatting>
        <x14:conditionalFormatting xmlns:xm="http://schemas.microsoft.com/office/excel/2006/main">
          <x14:cfRule type="expression" priority="9567" id="{A368EE56-32F0-4A8C-8A53-400ABA1B6958}">
            <xm:f>AND($I$9=Translation!B101,((INFO!F21*CALC_1!F78)/100+CALC_1!F78)&gt;230)</xm:f>
            <x14:dxf>
              <font>
                <b/>
                <i val="0"/>
                <color theme="0"/>
              </font>
              <fill>
                <patternFill>
                  <bgColor rgb="FFEA0016"/>
                </patternFill>
              </fill>
            </x14:dxf>
          </x14:cfRule>
          <xm:sqref>S11</xm:sqref>
        </x14:conditionalFormatting>
        <x14:conditionalFormatting xmlns:xm="http://schemas.microsoft.com/office/excel/2006/main">
          <x14:cfRule type="expression" priority="9568" id="{54701DB8-47B5-4A9C-9F0B-9AB1A81110DB}">
            <xm:f>AND($I$9=Translation!B101,((INFO!F21*CALC_1!F78)/100+CALC_1!F78)&gt;230)</xm:f>
            <x14:dxf>
              <font>
                <b/>
                <i val="0"/>
                <color theme="0"/>
              </font>
              <fill>
                <patternFill>
                  <bgColor rgb="FFEA0016"/>
                </patternFill>
              </fill>
            </x14:dxf>
          </x14:cfRule>
          <xm:sqref>K13:S14</xm:sqref>
        </x14:conditionalFormatting>
        <x14:conditionalFormatting xmlns:xm="http://schemas.microsoft.com/office/excel/2006/main">
          <x14:cfRule type="expression" priority="9" id="{18691768-56BD-4650-BF4B-7BC47826B433}">
            <xm:f>$I$9=Translation!B101</xm:f>
            <x14:dxf>
              <font>
                <color theme="1"/>
              </font>
              <fill>
                <patternFill>
                  <bgColor rgb="FFFDD78B"/>
                </patternFill>
              </fill>
            </x14:dxf>
          </x14:cfRule>
          <xm:sqref>I45</xm:sqref>
        </x14:conditionalFormatting>
        <x14:conditionalFormatting xmlns:xm="http://schemas.microsoft.com/office/excel/2006/main">
          <x14:cfRule type="expression" priority="6" id="{60AC677C-576A-4796-B45B-CAFD0CC10AEB}">
            <xm:f>AND($I$9=Translation!B101, $I$45=Translation!B101)</xm:f>
            <x14:dxf>
              <font>
                <color theme="1"/>
              </font>
              <fill>
                <patternFill>
                  <bgColor rgb="FFFDD78B"/>
                </patternFill>
              </fill>
            </x14:dxf>
          </x14:cfRule>
          <xm:sqref>I46</xm:sqref>
        </x14:conditionalFormatting>
        <x14:conditionalFormatting xmlns:xm="http://schemas.microsoft.com/office/excel/2006/main">
          <x14:cfRule type="expression" priority="5" id="{BF7AA664-EEB4-483C-99CE-C75E2526E373}">
            <xm:f>$I$9=Translation!B101</xm:f>
            <x14:dxf>
              <font>
                <color theme="1"/>
              </font>
              <fill>
                <patternFill>
                  <bgColor rgb="FFFDD78B"/>
                </patternFill>
              </fill>
            </x14:dxf>
          </x14:cfRule>
          <xm:sqref>I48</xm:sqref>
        </x14:conditionalFormatting>
        <x14:conditionalFormatting xmlns:xm="http://schemas.microsoft.com/office/excel/2006/main">
          <x14:cfRule type="expression" priority="2" id="{F7D7099A-8D1E-49E9-8346-75E2D181F2F6}">
            <xm:f>AND($I$9=Translation!B101, $I$48=Translation!B101)</xm:f>
            <x14:dxf>
              <font>
                <color theme="1"/>
              </font>
              <fill>
                <patternFill>
                  <bgColor rgb="FFFDD78B"/>
                </patternFill>
              </fill>
            </x14:dxf>
          </x14:cfRule>
          <xm:sqref>I49</xm:sqref>
        </x14:conditionalFormatting>
        <x14:conditionalFormatting xmlns:xm="http://schemas.microsoft.com/office/excel/2006/main">
          <x14:cfRule type="expression" priority="1" id="{4CBAE94E-9E90-4A2A-AB10-117BE785816F}">
            <xm:f>$I$9=Translation!B101</xm:f>
            <x14:dxf>
              <font>
                <color theme="1"/>
              </font>
              <fill>
                <patternFill>
                  <bgColor rgb="FFFDD78B"/>
                </patternFill>
              </fill>
            </x14:dxf>
          </x14:cfRule>
          <xm:sqref>I42</xm:sqref>
        </x14:conditionalFormatting>
      </x14:conditionalFormattings>
    </ext>
    <ext xmlns:x14="http://schemas.microsoft.com/office/spreadsheetml/2009/9/main" uri="{CCE6A557-97BC-4b89-ADB6-D9C93CAAB3DF}">
      <x14:dataValidations xmlns:xm="http://schemas.microsoft.com/office/excel/2006/main" xWindow="433" yWindow="795" count="29">
        <x14:dataValidation type="list" allowBlank="1" showInputMessage="1" showErrorMessage="1" xr:uid="{9E4AE01E-3DAE-4B40-9CDF-F913159DCEF0}">
          <x14:formula1>
            <xm:f>Translation!$B$101:$B$102</xm:f>
          </x14:formula1>
          <xm:sqref>I9:I10</xm:sqref>
        </x14:dataValidation>
        <x14:dataValidation type="list" allowBlank="1" showErrorMessage="1" errorTitle="ERROR" error=" " xr:uid="{2309A56F-204C-4D70-84B3-848DC439CA69}">
          <x14:formula1>
            <xm:f>IF(I9=Translation!B101,IF(E30=Translation!B109,CALC_1!A1:A121,0),0)</xm:f>
          </x14:formula1>
          <xm:sqref>I33</xm:sqref>
        </x14:dataValidation>
        <x14:dataValidation type="list" allowBlank="1" showInputMessage="1" showErrorMessage="1" errorTitle="ERROR" error=" " xr:uid="{6FD19E70-2666-4859-B486-2D970C3E8940}">
          <x14:formula1>
            <xm:f>IF(I9=Translation!B101,IF(E30=Translation!B107,CALC_1!A1:A601,IF(E30=Translation!B108,CALC_1!A1:A601,IF(E30=Translation!B109,CALC_1!A1:A3,IF(E30=Translation!B110,CALC_1!A1:A797,0)))),0)</xm:f>
          </x14:formula1>
          <xm:sqref>I32</xm:sqref>
        </x14:dataValidation>
        <x14:dataValidation type="list" allowBlank="1" showInputMessage="1" showErrorMessage="1" errorTitle="ERROR" error=" " xr:uid="{EA2BE591-E26E-4904-BCB0-72164295B2A8}">
          <x14:formula1>
            <xm:f>IF(I9=Translation!B101,IF(E30=Translation!B107,CALC_1!A2:A3,IF(E30=Translation!B108,CALC_1!A2:A3,IF(E30=Translation!B109,CALC_1!A1:A9,IF(E30=Translation!B110,CALC_1!A1:A797,0)))),0)</xm:f>
          </x14:formula1>
          <xm:sqref>I31</xm:sqref>
        </x14:dataValidation>
        <x14:dataValidation type="list" allowBlank="1" showErrorMessage="1" errorTitle="ERROR" error=" " xr:uid="{972A7241-52A3-4480-AE47-9B4DA076247D}">
          <x14:formula1>
            <xm:f>IF(I9=Translation!B101,IF(E25=Translation!B109,CALC_1!A1:A121,0),0)</xm:f>
          </x14:formula1>
          <xm:sqref>I28</xm:sqref>
        </x14:dataValidation>
        <x14:dataValidation type="list" allowBlank="1" showInputMessage="1" showErrorMessage="1" errorTitle="ERROR" error=" " xr:uid="{2B4F9190-FE3E-41E4-BF9E-F0664E1B2A47}">
          <x14:formula1>
            <xm:f>IF(I9=Translation!B101,IF(E25=Translation!B107,CALC_1!A1:A601,IF(E25=Translation!B108,CALC_1!A1:A601,IF(E25=Translation!B109,CALC_1!A1:A3,IF(E25=Translation!B110,CALC_1!A1:A797,0)))),0)</xm:f>
          </x14:formula1>
          <xm:sqref>I27</xm:sqref>
        </x14:dataValidation>
        <x14:dataValidation type="list" allowBlank="1" showInputMessage="1" showErrorMessage="1" errorTitle="ERROR" error=" " xr:uid="{6A101950-ACC4-4D95-AA42-A5630029A9C9}">
          <x14:formula1>
            <xm:f>IF(I9=Translation!B101,IF(E25=Translation!B107,CALC_1!A2:A3,IF(E25=Translation!B108,CALC_1!A2:A3,IF(E25=Translation!B109,CALC_1!A1:A9,IF(E25=Translation!B110,CALC_1!A1:A797,0)))),0)</xm:f>
          </x14:formula1>
          <xm:sqref>I26</xm:sqref>
        </x14:dataValidation>
        <x14:dataValidation type="list" allowBlank="1" showErrorMessage="1" error=" " xr:uid="{A4C1B5DC-EA99-4FD7-8EE7-9C2DCD1A92D5}">
          <x14:formula1>
            <xm:f>IF(I9=Translation!B101,IF(E20=Translation!B109,CALC_1!A1:A121,0),0)</xm:f>
          </x14:formula1>
          <xm:sqref>I23</xm:sqref>
        </x14:dataValidation>
        <x14:dataValidation type="list" allowBlank="1" showInputMessage="1" showErrorMessage="1" errorTitle="ERROR" error=" " xr:uid="{049A327A-21F6-47D1-9475-A4A51BFEDB2A}">
          <x14:formula1>
            <xm:f>IF(I9=Translation!B101,IF(E20=Translation!B107,CALC_1!A1:A601,IF(E20=Translation!B108,CALC_1!A1:A601,IF(E20=Translation!B109,CALC_1!A1:A3,IF(E20=Translation!B110,CALC_1!A1:A797,0)))),0)</xm:f>
          </x14:formula1>
          <xm:sqref>I22</xm:sqref>
        </x14:dataValidation>
        <x14:dataValidation type="list" allowBlank="1" showInputMessage="1" showErrorMessage="1" errorTitle="ERROR" error=" " xr:uid="{3761F0A8-8FD7-447B-8D10-9E7F0A6A80DA}">
          <x14:formula1>
            <xm:f>IF(I9=Translation!B101,IF(E20=Translation!B107,CALC_1!A2:A3,IF(E20=Translation!B108,CALC_1!A2:A3,IF(E20=Translation!B109,CALC_1!A1:A9,IF(E20=Translation!B110,CALC_1!A1:A797,0)))),0)</xm:f>
          </x14:formula1>
          <xm:sqref>I21</xm:sqref>
        </x14:dataValidation>
        <x14:dataValidation type="list" allowBlank="1" showInputMessage="1" showErrorMessage="1" errorTitle="ERROR" error=" " xr:uid="{43F60082-09AA-4926-AC10-D247C960B6E6}">
          <x14:formula1>
            <xm:f>IF(I9=Translation!B101,IF(E17=Translation!B104,CALC_1!A2:A6,IF(E17=Translation!B105,CALC_1!A1:A701,0)),0)</xm:f>
          </x14:formula1>
          <xm:sqref>I18</xm:sqref>
        </x14:dataValidation>
        <x14:dataValidation type="list" allowBlank="1" showInputMessage="1" showErrorMessage="1" errorTitle="ERROR" error=" " xr:uid="{B9B0E82B-F27C-456B-A23A-7250DF101070}">
          <x14:formula1>
            <xm:f>IF(AND(I9=Translation!B101,I48=Translation!B101),IF(IF(CALC_1!H8&gt;2,2,CALC_1!H8)+CALC_1!H23-CALC_1!H33-CALC_1!H36-CALC_1!H38&lt;1,OFFSET(CALC_1!A1,0,0),OFFSET(CALC_1!A2,0,0,IF(CALC_1!H8&gt;2,2,CALC_1!H8)+CALC_1!H23-CALC_1!H33-CALC_1!H36-CALC_1!H38,1)),0)</xm:f>
          </x14:formula1>
          <xm:sqref>I49</xm:sqref>
        </x14:dataValidation>
        <x14:dataValidation type="list" allowBlank="1" showInputMessage="1" showErrorMessage="1" errorTitle="ERROR" error=" " xr:uid="{7380C3D6-F19D-4418-976D-7C2355F541BF}">
          <x14:formula1>
            <xm:f>IF(AND(I9=Translation!B101,I45=Translation!B101),IF(IF(CALC_1!H8&gt;2,2,CALC_1!H8)+CALC_1!H23-CALC_1!H33-CALC_1!H36-CALC_1!H40&lt;1,OFFSET(CALC_1!A1,0,0),OFFSET(CALC_1!A2,0,0,IF(CALC_1!H8&gt;2,2,CALC_1!H8)+CALC_1!H23-CALC_1!H33-CALC_1!H36-CALC_1!H40,1)),0)</xm:f>
          </x14:formula1>
          <xm:sqref>I46</xm:sqref>
        </x14:dataValidation>
        <x14:dataValidation type="list" allowBlank="1" showInputMessage="1" showErrorMessage="1" errorTitle=" ERROR" error=" " xr:uid="{6A05589E-0937-4A2B-9530-67AD5EF1A643}">
          <x14:formula1>
            <xm:f>IF(I9=Translation!B101,CALC_1!A1:A6,0)</xm:f>
          </x14:formula1>
          <xm:sqref>I14</xm:sqref>
        </x14:dataValidation>
        <x14:dataValidation type="list" allowBlank="1" showInputMessage="1" showErrorMessage="1" errorTitle="ERROR" error=" " xr:uid="{0D2AC148-3618-499C-AC66-56519B651514}">
          <x14:formula1>
            <xm:f>IF(AND(I9=Translation!B101,I35=Translation!B101),OFFSET(CALC_1!A1,0,0,((CALC_1!H30+CALC_1!H31)+1),1),0)</xm:f>
          </x14:formula1>
          <xm:sqref>I40</xm:sqref>
        </x14:dataValidation>
        <x14:dataValidation type="list" allowBlank="1" showInputMessage="1" showErrorMessage="1" errorTitle="ERROR" error=" " xr:uid="{18AEC985-4D6C-442C-A25F-5F964B234FDC}">
          <x14:formula1>
            <xm:f>IF(AND(I9=Translation!B101,I35=Translation!B101),IF(CALC_1!N33&lt;(1+CALC_1!N32),OFFSET(CALC_1!A1,IF(CALC_1!N33&lt;1,0,CALC_1!N33),0),OFFSET(CALC_1!A1,CALC_1!N32,0,IF(CALC_1!N33&lt;((2*CALC_1!N32)+1),CALC_1!N33-CALC_1!N32+1,CALC_1!N32+1),1)),0)</xm:f>
          </x14:formula1>
          <xm:sqref>I39</xm:sqref>
        </x14:dataValidation>
        <x14:dataValidation type="list" allowBlank="1" showInputMessage="1" showErrorMessage="1" errorTitle="ERROR" error=" " xr:uid="{74499ED8-73ED-4D0F-B0E1-A9503066E5D5}">
          <x14:formula1>
            <xm:f>IF(AND(I9=Translation!B101,I35=Translation!B101),OFFSET(CALC_1!A1,0,0,(((CALC_1!H30+CALC_1!H31)*4)+1),1),0)</xm:f>
          </x14:formula1>
          <xm:sqref>I38</xm:sqref>
        </x14:dataValidation>
        <x14:dataValidation type="list" operator="greaterThanOrEqual" allowBlank="1" showInputMessage="1" showErrorMessage="1" errorTitle="ERROR" error=" " xr:uid="{C929B24E-91F0-4679-A2EF-1C4E383EEE7A}">
          <x14:formula1>
            <xm:f>IF(AND(I9=Translation!B101,I35=Translation!B101),OFFSET(CALC_1!A1,0,0,IF(CALC_1!N33-CALC_1!H30&lt;1,1,CALC_1!N33-CALC_1!H30+1),1),0)</xm:f>
          </x14:formula1>
          <xm:sqref>I37</xm:sqref>
        </x14:dataValidation>
        <x14:dataValidation type="list" operator="greaterThanOrEqual" allowBlank="1" showInputMessage="1" showErrorMessage="1" errorTitle="ERROR" error=" " xr:uid="{5DBF61FF-1A4D-4BC4-97A7-EF29530BA59E}">
          <x14:formula1>
            <xm:f>IF(AND(I9=Translation!B101,I35=Translation!B101),OFFSET(CALC_1!A1,0,0,IF(CALC_1!N33-CALC_1!H31&lt;1,1,CALC_1!N33-CALC_1!H31+1),1),0)</xm:f>
          </x14:formula1>
          <xm:sqref>I36</xm:sqref>
        </x14:dataValidation>
        <x14:dataValidation type="list" allowBlank="1" showInputMessage="1" showErrorMessage="1" errorTitle="ERROR" error=" " xr:uid="{6D278C94-F13B-429A-8DF0-82AE4D0B3D42}">
          <x14:formula1>
            <xm:f>IF(AND(I9=Translation!B101,I42=Translation!B101),IF(IF(CALC_1!H8&gt;2,2,CALC_1!H8)+CALC_1!H23-CALC_1!H33-CALC_1!H38-CALC_1!H40&lt;1,OFFSET(CALC_1!A1,0,0),OFFSET(CALC_1!A2,0,0,IF(CALC_1!H8&gt;2,2,CALC_1!H8)+CALC_1!H23-CALC_1!H33-CALC_1!H38-CALC_1!H40,1)),0)</xm:f>
          </x14:formula1>
          <xm:sqref>I43</xm:sqref>
        </x14:dataValidation>
        <x14:dataValidation type="list" allowBlank="1" showInputMessage="1" showErrorMessage="1" xr:uid="{6AD1DCF2-1BE8-4354-B3E8-A8A74BCDE652}">
          <x14:formula1>
            <xm:f>IF(I9=Translation!B101,Translation!$B$101:$B$102,0)</xm:f>
          </x14:formula1>
          <xm:sqref>I48</xm:sqref>
        </x14:dataValidation>
        <x14:dataValidation type="list" allowBlank="1" showInputMessage="1" showErrorMessage="1" xr:uid="{E438AC73-7B5F-485E-8063-A2677163C6DF}">
          <x14:formula1>
            <xm:f>IF(I9=Translation!B101,Translation!$B$101:$B$102,0)</xm:f>
          </x14:formula1>
          <xm:sqref>I45</xm:sqref>
        </x14:dataValidation>
        <x14:dataValidation type="list" allowBlank="1" showInputMessage="1" showErrorMessage="1" errorTitle="ERROR" error=" " xr:uid="{99ADE3DE-87FA-4FF3-8316-89B81D7AAD8A}">
          <x14:formula1>
            <xm:f>IF(I9=Translation!B101,Translation!$B$106:$B$110,0)</xm:f>
          </x14:formula1>
          <xm:sqref>E30:I30</xm:sqref>
        </x14:dataValidation>
        <x14:dataValidation type="list" allowBlank="1" showInputMessage="1" showErrorMessage="1" errorTitle="ERROR" error=" " xr:uid="{63B34BCF-CC98-49D0-9010-1163FC89706C}">
          <x14:formula1>
            <xm:f>IF(I9=Translation!B101,CALC_1!$A$1:$A$2,0)</xm:f>
          </x14:formula1>
          <xm:sqref>I15</xm:sqref>
        </x14:dataValidation>
        <x14:dataValidation type="list" allowBlank="1" showInputMessage="1" showErrorMessage="1" errorTitle="ERROR" error=" " xr:uid="{9B1E37C0-32AB-4729-86BC-93A19B75081A}">
          <x14:formula1>
            <xm:f>IF(I9=Translation!B101,Translation!B103:B105,0)</xm:f>
          </x14:formula1>
          <xm:sqref>E17:I17</xm:sqref>
        </x14:dataValidation>
        <x14:dataValidation type="list" allowBlank="1" showInputMessage="1" showErrorMessage="1" errorTitle="ERROR" error=" " xr:uid="{48F41B86-FFBB-4B44-96C8-1775B0C15F2F}">
          <x14:formula1>
            <xm:f>IF(I9=Translation!B101,Translation!$B$106:$B$110,0)</xm:f>
          </x14:formula1>
          <xm:sqref>E20:I20</xm:sqref>
        </x14:dataValidation>
        <x14:dataValidation type="list" allowBlank="1" showInputMessage="1" showErrorMessage="1" errorTitle="ERROR" error=" " xr:uid="{F8A63C2E-0F9E-4F7D-A089-48E1084C016F}">
          <x14:formula1>
            <xm:f>IF(I9=Translation!B101,Translation!$B$106:$B$110,0)</xm:f>
          </x14:formula1>
          <xm:sqref>E25:I25</xm:sqref>
        </x14:dataValidation>
        <x14:dataValidation type="list" allowBlank="1" showInputMessage="1" showErrorMessage="1" xr:uid="{F8BC9411-AEDA-416A-9AE2-E64B73C74331}">
          <x14:formula1>
            <xm:f>IF(I9=Translation!B101,Translation!$B$101:$B$102,0)</xm:f>
          </x14:formula1>
          <xm:sqref>I35</xm:sqref>
        </x14:dataValidation>
        <x14:dataValidation type="list" allowBlank="1" showInputMessage="1" showErrorMessage="1" xr:uid="{B95B34C0-ED28-4715-A146-9E06A063C3C4}">
          <x14:formula1>
            <xm:f>IF(I9=Translation!B101,Translation!$B$101:$B$102,0)</xm:f>
          </x14:formula1>
          <xm:sqref>I42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2:AK138"/>
  <sheetViews>
    <sheetView showGridLines="0" showRowColHeaders="0" zoomScale="80" zoomScaleNormal="80" workbookViewId="0">
      <selection activeCell="I9" sqref="I9:I10"/>
    </sheetView>
  </sheetViews>
  <sheetFormatPr defaultColWidth="11.42578125" defaultRowHeight="12.75"/>
  <cols>
    <col min="1" max="9" width="12.85546875" style="18" customWidth="1"/>
    <col min="10" max="10" width="16.7109375" style="18" customWidth="1"/>
    <col min="11" max="20" width="12.85546875" style="18" customWidth="1"/>
    <col min="21" max="26" width="11.42578125" style="39" customWidth="1"/>
    <col min="27" max="27" width="9.7109375" style="39" customWidth="1"/>
    <col min="28" max="28" width="24.28515625" style="21" customWidth="1"/>
    <col min="29" max="29" width="9.7109375" style="21" customWidth="1"/>
    <col min="30" max="30" width="9.85546875" style="21" customWidth="1"/>
    <col min="31" max="31" width="13.85546875" style="21" customWidth="1"/>
    <col min="32" max="32" width="12.140625" style="21" customWidth="1"/>
    <col min="33" max="33" width="12.7109375" style="21" customWidth="1"/>
    <col min="34" max="34" width="10.140625" style="21" customWidth="1"/>
    <col min="35" max="35" width="9.5703125" style="21" customWidth="1"/>
    <col min="36" max="36" width="13.7109375" style="21" customWidth="1"/>
    <col min="37" max="37" width="12.140625" style="21" customWidth="1"/>
    <col min="38" max="16384" width="11.42578125" style="18"/>
  </cols>
  <sheetData>
    <row r="2" spans="1:37" ht="12.75" customHeight="1">
      <c r="J2" s="166"/>
      <c r="AB2" s="18"/>
      <c r="AC2" s="18"/>
      <c r="AD2" s="18"/>
      <c r="AE2" s="18"/>
      <c r="AF2" s="18"/>
      <c r="AG2" s="18"/>
      <c r="AH2" s="18"/>
      <c r="AI2" s="18"/>
      <c r="AJ2" s="18"/>
      <c r="AK2" s="18"/>
    </row>
    <row r="3" spans="1:37" ht="12.75" customHeight="1">
      <c r="J3" s="166"/>
      <c r="P3" s="393" t="str">
        <f ca="1">Translation!B11</f>
        <v>PRAESENSA</v>
      </c>
      <c r="Q3" s="393"/>
      <c r="R3" s="393"/>
      <c r="S3" s="393"/>
      <c r="T3" s="353"/>
      <c r="AB3" s="18"/>
      <c r="AC3" s="18"/>
      <c r="AD3" s="18"/>
      <c r="AE3" s="18"/>
      <c r="AF3" s="18"/>
      <c r="AG3" s="18"/>
      <c r="AH3" s="18"/>
      <c r="AI3" s="18"/>
      <c r="AJ3" s="18"/>
      <c r="AK3" s="18"/>
    </row>
    <row r="4" spans="1:37" ht="12.75" customHeight="1">
      <c r="J4" s="166"/>
      <c r="P4" s="393"/>
      <c r="Q4" s="393"/>
      <c r="R4" s="393"/>
      <c r="S4" s="393"/>
      <c r="T4" s="353"/>
      <c r="AB4" s="18"/>
      <c r="AC4" s="18"/>
      <c r="AD4" s="18"/>
      <c r="AE4" s="18"/>
      <c r="AF4" s="18"/>
      <c r="AG4" s="18"/>
      <c r="AH4" s="18"/>
      <c r="AI4" s="18"/>
      <c r="AJ4" s="18"/>
      <c r="AK4" s="18"/>
    </row>
    <row r="5" spans="1:37" ht="15" customHeight="1">
      <c r="J5" s="166"/>
      <c r="P5" s="394" t="str">
        <f ca="1">Translation!B12&amp;" "&amp;Translation!B13&amp;" "&amp;Translation!B14</f>
        <v xml:space="preserve">Power calculator V1.3 </v>
      </c>
      <c r="Q5" s="394"/>
      <c r="R5" s="394"/>
      <c r="S5" s="394"/>
      <c r="T5" s="354"/>
      <c r="AB5" s="18"/>
      <c r="AC5" s="18"/>
      <c r="AD5" s="18"/>
      <c r="AE5" s="18"/>
      <c r="AF5" s="18"/>
      <c r="AG5" s="18"/>
      <c r="AH5" s="18"/>
      <c r="AI5" s="18"/>
      <c r="AJ5" s="18"/>
      <c r="AK5" s="18"/>
    </row>
    <row r="6" spans="1:37" ht="15" customHeight="1">
      <c r="J6" s="166"/>
      <c r="P6" s="394"/>
      <c r="Q6" s="394"/>
      <c r="R6" s="394"/>
      <c r="S6" s="394"/>
      <c r="T6" s="354"/>
      <c r="AB6" s="18"/>
      <c r="AC6" s="18"/>
      <c r="AD6" s="18"/>
      <c r="AE6" s="18"/>
      <c r="AF6" s="18"/>
      <c r="AG6" s="18"/>
      <c r="AH6" s="18"/>
      <c r="AI6" s="18"/>
      <c r="AJ6" s="18"/>
      <c r="AK6" s="18"/>
    </row>
    <row r="7" spans="1:37" ht="15" customHeight="1">
      <c r="A7" s="39"/>
      <c r="J7" s="152"/>
      <c r="AB7" s="18"/>
      <c r="AC7" s="18"/>
      <c r="AD7" s="18"/>
      <c r="AE7" s="18"/>
      <c r="AF7" s="18"/>
      <c r="AG7" s="18"/>
      <c r="AH7" s="18"/>
      <c r="AI7" s="18"/>
      <c r="AJ7" s="18"/>
      <c r="AK7" s="18"/>
    </row>
    <row r="8" spans="1:37" ht="15" customHeight="1">
      <c r="A8" s="39"/>
      <c r="I8" s="39"/>
      <c r="J8" s="167"/>
      <c r="S8" s="39"/>
      <c r="AB8" s="18"/>
      <c r="AC8" s="18"/>
      <c r="AD8" s="18"/>
      <c r="AE8" s="18"/>
      <c r="AF8" s="18"/>
      <c r="AG8" s="18"/>
      <c r="AH8" s="18"/>
      <c r="AI8" s="18"/>
      <c r="AJ8" s="18"/>
      <c r="AK8" s="18"/>
    </row>
    <row r="9" spans="1:37" ht="15" customHeight="1">
      <c r="A9" s="39"/>
      <c r="B9" s="521" t="str">
        <f ca="1">Translation!B113&amp;" "&amp;2</f>
        <v>Cluster 2</v>
      </c>
      <c r="C9" s="521"/>
      <c r="D9" s="521"/>
      <c r="E9" s="521"/>
      <c r="F9" s="521"/>
      <c r="G9" s="521"/>
      <c r="H9" s="523" t="str">
        <f ca="1">Translation!B30</f>
        <v>Used:</v>
      </c>
      <c r="I9" s="519" t="s">
        <v>16</v>
      </c>
      <c r="J9" s="167"/>
      <c r="AB9" s="18"/>
      <c r="AC9" s="18"/>
      <c r="AD9" s="18"/>
      <c r="AE9" s="18"/>
      <c r="AF9" s="18"/>
      <c r="AG9" s="18"/>
      <c r="AH9" s="18"/>
      <c r="AI9" s="18"/>
      <c r="AJ9" s="18"/>
      <c r="AK9" s="18"/>
    </row>
    <row r="10" spans="1:37" ht="15" customHeight="1">
      <c r="A10" s="39"/>
      <c r="B10" s="522"/>
      <c r="C10" s="522"/>
      <c r="D10" s="522"/>
      <c r="E10" s="522"/>
      <c r="F10" s="522"/>
      <c r="G10" s="522"/>
      <c r="H10" s="524"/>
      <c r="I10" s="520"/>
      <c r="J10" s="167"/>
      <c r="AB10" s="18"/>
      <c r="AC10" s="18"/>
      <c r="AD10" s="18"/>
      <c r="AE10" s="18"/>
      <c r="AF10" s="18"/>
      <c r="AG10" s="18"/>
      <c r="AH10" s="18"/>
      <c r="AI10" s="18"/>
      <c r="AJ10" s="18"/>
      <c r="AK10" s="18"/>
    </row>
    <row r="11" spans="1:37" ht="15" customHeight="1">
      <c r="A11" s="39"/>
      <c r="B11" s="562" t="str">
        <f ca="1">Translation!B28</f>
        <v>Description</v>
      </c>
      <c r="C11" s="562"/>
      <c r="D11" s="563"/>
      <c r="E11" s="549" t="str">
        <f ca="1">Translation!B29</f>
        <v>Device</v>
      </c>
      <c r="F11" s="562"/>
      <c r="G11" s="562"/>
      <c r="H11" s="563"/>
      <c r="I11" s="549"/>
      <c r="J11" s="167"/>
      <c r="K11" s="537" t="str">
        <f ca="1">Translation!B114</f>
        <v>Required battery capacity including safety factor (minimum 100 Ah - maximum 230 Ah)</v>
      </c>
      <c r="L11" s="537"/>
      <c r="M11" s="537"/>
      <c r="N11" s="537"/>
      <c r="O11" s="537"/>
      <c r="P11" s="537"/>
      <c r="Q11" s="537"/>
      <c r="R11" s="538"/>
      <c r="S11" s="546" t="str">
        <f ca="1">IF(CALC_2!H7=0,"-",IF(CALC_2!H45=0,0,IF((INFO!F21*CALC_2!F78)/100+CALC_2!F78&lt;100,100,(ROUNDUP((INFO!F21*CALC_2!F78)/100+CALC_2!F78,0))))&amp;" "&amp;Translation!B115)</f>
        <v>-</v>
      </c>
      <c r="T11" s="27"/>
      <c r="U11" s="146"/>
      <c r="V11" s="146"/>
      <c r="W11" s="146"/>
      <c r="X11" s="146"/>
      <c r="AB11" s="18"/>
      <c r="AC11" s="18"/>
      <c r="AD11" s="18"/>
      <c r="AE11" s="18"/>
      <c r="AF11" s="18"/>
      <c r="AG11" s="18"/>
      <c r="AH11" s="18"/>
      <c r="AI11" s="18"/>
      <c r="AJ11" s="18"/>
      <c r="AK11" s="18"/>
    </row>
    <row r="12" spans="1:37" ht="15" customHeight="1">
      <c r="A12" s="39"/>
      <c r="B12" s="564"/>
      <c r="C12" s="564"/>
      <c r="D12" s="565"/>
      <c r="E12" s="550"/>
      <c r="F12" s="564"/>
      <c r="G12" s="564"/>
      <c r="H12" s="565"/>
      <c r="I12" s="550"/>
      <c r="J12" s="167"/>
      <c r="K12" s="539"/>
      <c r="L12" s="539"/>
      <c r="M12" s="539"/>
      <c r="N12" s="539"/>
      <c r="O12" s="539"/>
      <c r="P12" s="539"/>
      <c r="Q12" s="539"/>
      <c r="R12" s="540"/>
      <c r="S12" s="620"/>
      <c r="AB12" s="18"/>
      <c r="AC12" s="18"/>
      <c r="AD12" s="18"/>
      <c r="AE12" s="18"/>
      <c r="AF12" s="18"/>
      <c r="AG12" s="18"/>
      <c r="AH12" s="18"/>
      <c r="AI12" s="18"/>
      <c r="AJ12" s="18"/>
      <c r="AK12" s="18"/>
    </row>
    <row r="13" spans="1:37" ht="15" customHeight="1">
      <c r="A13" s="39"/>
      <c r="B13" s="568" t="str">
        <f ca="1">IF(I9=Translation!B101,Translation!B34,"")</f>
        <v/>
      </c>
      <c r="C13" s="568"/>
      <c r="D13" s="569"/>
      <c r="E13" s="571" t="str">
        <f ca="1">IF(I9=Translation!B101,Translation!B35,"")</f>
        <v/>
      </c>
      <c r="F13" s="572"/>
      <c r="G13" s="572"/>
      <c r="H13" s="572"/>
      <c r="I13" s="572"/>
      <c r="J13" s="39"/>
      <c r="K13" s="542" t="str">
        <f ca="1">Translation!B80</f>
        <v>Supported battery capacity is between 100Ah and 230Ah!</v>
      </c>
      <c r="L13" s="542"/>
      <c r="M13" s="542"/>
      <c r="N13" s="542"/>
      <c r="O13" s="542"/>
      <c r="P13" s="542"/>
      <c r="Q13" s="542"/>
      <c r="R13" s="542"/>
      <c r="S13" s="543"/>
      <c r="AB13" s="18"/>
      <c r="AC13" s="18"/>
      <c r="AD13" s="18"/>
      <c r="AE13" s="18"/>
      <c r="AF13" s="18"/>
      <c r="AG13" s="18"/>
      <c r="AH13" s="18"/>
      <c r="AI13" s="18"/>
      <c r="AJ13" s="18"/>
      <c r="AK13" s="18"/>
    </row>
    <row r="14" spans="1:37" ht="15" customHeight="1">
      <c r="A14" s="39"/>
      <c r="B14" s="570"/>
      <c r="C14" s="570"/>
      <c r="D14" s="570"/>
      <c r="E14" s="555" t="str">
        <f ca="1">IF(I9=Translation!B101,Translation!B40,"")</f>
        <v/>
      </c>
      <c r="F14" s="556"/>
      <c r="G14" s="556"/>
      <c r="H14" s="557"/>
      <c r="I14" s="208">
        <v>2</v>
      </c>
      <c r="J14" s="149" t="str">
        <f ca="1">IF(I9&lt;&gt;Translation!B101,"",IF(I14&gt;5,Translation!B92," "))</f>
        <v/>
      </c>
      <c r="K14" s="545"/>
      <c r="L14" s="545"/>
      <c r="M14" s="545"/>
      <c r="N14" s="545"/>
      <c r="O14" s="545"/>
      <c r="P14" s="545"/>
      <c r="Q14" s="545"/>
      <c r="R14" s="545"/>
      <c r="S14" s="621"/>
      <c r="AB14" s="18"/>
      <c r="AC14" s="18"/>
      <c r="AD14" s="18"/>
      <c r="AE14" s="18"/>
      <c r="AF14" s="18"/>
      <c r="AG14" s="18"/>
      <c r="AH14" s="18"/>
      <c r="AI14" s="18"/>
      <c r="AJ14" s="18"/>
      <c r="AK14" s="18"/>
    </row>
    <row r="15" spans="1:37" ht="15" customHeight="1">
      <c r="A15" s="39"/>
      <c r="B15" s="566"/>
      <c r="C15" s="566"/>
      <c r="D15" s="567"/>
      <c r="E15" s="558" t="str">
        <f ca="1">IF(I9=Translation!B101,Translation!B41,"")</f>
        <v/>
      </c>
      <c r="F15" s="559"/>
      <c r="G15" s="559"/>
      <c r="H15" s="560"/>
      <c r="I15" s="208">
        <v>0</v>
      </c>
      <c r="J15" s="149" t="str">
        <f ca="1">IF(I9&lt;&gt;Translation!B101,"",IF(I15&gt;1,Translation!B90," "))</f>
        <v/>
      </c>
      <c r="T15" s="105"/>
      <c r="U15" s="115"/>
      <c r="V15" s="115"/>
      <c r="W15" s="115"/>
      <c r="X15" s="115"/>
      <c r="Y15" s="28"/>
      <c r="Z15" s="28"/>
      <c r="AA15" s="28"/>
      <c r="AB15" s="18"/>
      <c r="AC15" s="18"/>
      <c r="AD15" s="18"/>
      <c r="AE15" s="18"/>
      <c r="AF15" s="18"/>
      <c r="AG15" s="18"/>
      <c r="AH15" s="18"/>
      <c r="AI15" s="18"/>
      <c r="AJ15" s="18"/>
      <c r="AK15" s="18"/>
    </row>
    <row r="16" spans="1:37" ht="15" customHeight="1">
      <c r="A16" s="39"/>
      <c r="B16" s="336"/>
      <c r="C16" s="336"/>
      <c r="D16" s="337"/>
      <c r="E16" s="138"/>
      <c r="F16" s="139"/>
      <c r="G16" s="139"/>
      <c r="H16" s="139"/>
      <c r="I16" s="147"/>
      <c r="J16" s="342"/>
      <c r="K16" s="537" t="str">
        <f ca="1">Translation!B116</f>
        <v>Maximum battery current (check battery specification)</v>
      </c>
      <c r="L16" s="537"/>
      <c r="M16" s="537"/>
      <c r="N16" s="537"/>
      <c r="O16" s="537"/>
      <c r="P16" s="537"/>
      <c r="Q16" s="537"/>
      <c r="R16" s="538"/>
      <c r="S16" s="551" t="str">
        <f ca="1">IF(CALC_2!H7=0,"-",IF(CALC_2!H45=0,0,ROUNDUP(MAX(CALC_2!J42:K42)/1000,1)))</f>
        <v>-</v>
      </c>
      <c r="Y16" s="20"/>
      <c r="Z16" s="20"/>
      <c r="AA16" s="20"/>
      <c r="AB16" s="18"/>
      <c r="AC16" s="18"/>
      <c r="AD16" s="18"/>
      <c r="AE16" s="18"/>
      <c r="AF16" s="18"/>
      <c r="AG16" s="18"/>
      <c r="AH16" s="18"/>
      <c r="AI16" s="18"/>
      <c r="AJ16" s="18"/>
      <c r="AK16" s="18"/>
    </row>
    <row r="17" spans="1:37" ht="15" customHeight="1">
      <c r="A17" s="39"/>
      <c r="B17" s="553" t="str">
        <f ca="1">IF(I9=Translation!B101,Translation!B36,"")</f>
        <v/>
      </c>
      <c r="C17" s="553"/>
      <c r="D17" s="554"/>
      <c r="E17" s="547" t="s">
        <v>67</v>
      </c>
      <c r="F17" s="548"/>
      <c r="G17" s="548"/>
      <c r="H17" s="548"/>
      <c r="I17" s="548"/>
      <c r="J17" s="342"/>
      <c r="K17" s="539"/>
      <c r="L17" s="539"/>
      <c r="M17" s="539"/>
      <c r="N17" s="539"/>
      <c r="O17" s="539"/>
      <c r="P17" s="539"/>
      <c r="Q17" s="539"/>
      <c r="R17" s="540"/>
      <c r="S17" s="552"/>
      <c r="Y17" s="28"/>
      <c r="Z17" s="28"/>
      <c r="AA17" s="28"/>
      <c r="AB17" s="18"/>
      <c r="AC17" s="18"/>
      <c r="AD17" s="18"/>
      <c r="AE17" s="18"/>
      <c r="AF17" s="18"/>
      <c r="AG17" s="18"/>
      <c r="AH17" s="18"/>
      <c r="AI17" s="18"/>
      <c r="AJ17" s="18"/>
      <c r="AK17" s="18"/>
    </row>
    <row r="18" spans="1:37" ht="15" customHeight="1">
      <c r="A18" s="39"/>
      <c r="B18" s="509"/>
      <c r="C18" s="509"/>
      <c r="D18" s="504"/>
      <c r="E18" s="555" t="str">
        <f ca="1">IF(I9=Translation!B101,(IF(E17=Translation!B104,Translation!B42,IF(E17=Translation!B105,Translation!B48,""))),"")</f>
        <v/>
      </c>
      <c r="F18" s="556"/>
      <c r="G18" s="556"/>
      <c r="H18" s="557"/>
      <c r="I18" s="208">
        <v>1</v>
      </c>
      <c r="J18" s="149" t="str">
        <f ca="1">IF(I9&lt;&gt;Translation!B101,"",IF(AND(E17=Translation!B104,I18=0),Translation!B89,IF(AND(E17=Translation!B104,I18&gt;5),Translation!B92,IF(AND(E17=Translation!B105,I18&gt;700),Translation!B96," "))))</f>
        <v/>
      </c>
      <c r="K18" s="576" t="str">
        <f ca="1">Translation!B81</f>
        <v xml:space="preserve">The maximum battery current of 90A is exceeded!   </v>
      </c>
      <c r="L18" s="576"/>
      <c r="M18" s="576"/>
      <c r="N18" s="576"/>
      <c r="O18" s="576"/>
      <c r="P18" s="576"/>
      <c r="Q18" s="576"/>
      <c r="R18" s="576"/>
      <c r="S18" s="576"/>
      <c r="AB18" s="18"/>
      <c r="AC18" s="18"/>
      <c r="AD18" s="18"/>
      <c r="AE18" s="18"/>
      <c r="AF18" s="18"/>
      <c r="AG18" s="18"/>
      <c r="AH18" s="18"/>
      <c r="AI18" s="18"/>
      <c r="AJ18" s="18"/>
      <c r="AK18" s="18"/>
    </row>
    <row r="19" spans="1:37" ht="15" customHeight="1">
      <c r="A19" s="39"/>
      <c r="B19" s="578"/>
      <c r="C19" s="578"/>
      <c r="D19" s="579"/>
      <c r="E19" s="530"/>
      <c r="F19" s="531"/>
      <c r="G19" s="531"/>
      <c r="H19" s="531"/>
      <c r="I19" s="147"/>
      <c r="J19" s="342"/>
      <c r="K19" s="577"/>
      <c r="L19" s="577"/>
      <c r="M19" s="577"/>
      <c r="N19" s="577"/>
      <c r="O19" s="577"/>
      <c r="P19" s="577"/>
      <c r="Q19" s="577"/>
      <c r="R19" s="577"/>
      <c r="S19" s="577"/>
      <c r="W19" s="24"/>
      <c r="X19" s="24"/>
      <c r="AB19" s="18"/>
      <c r="AC19" s="18"/>
      <c r="AD19" s="18"/>
      <c r="AE19" s="18"/>
      <c r="AF19" s="18"/>
      <c r="AG19" s="18"/>
      <c r="AH19" s="18"/>
      <c r="AI19" s="18"/>
      <c r="AJ19" s="18"/>
      <c r="AK19" s="18"/>
    </row>
    <row r="20" spans="1:37" ht="15" customHeight="1">
      <c r="A20" s="39"/>
      <c r="B20" s="534" t="str">
        <f ca="1">IF(I9=Translation!B101,Translation!B37,"")</f>
        <v/>
      </c>
      <c r="C20" s="534"/>
      <c r="D20" s="517"/>
      <c r="E20" s="532" t="s">
        <v>67</v>
      </c>
      <c r="F20" s="533"/>
      <c r="G20" s="533"/>
      <c r="H20" s="533"/>
      <c r="I20" s="533"/>
      <c r="J20" s="342"/>
      <c r="AB20" s="18"/>
      <c r="AC20" s="18"/>
      <c r="AD20" s="18"/>
      <c r="AE20" s="18"/>
      <c r="AF20" s="18"/>
      <c r="AG20" s="18"/>
      <c r="AH20" s="18"/>
      <c r="AI20" s="18"/>
      <c r="AJ20" s="18"/>
      <c r="AK20" s="18"/>
    </row>
    <row r="21" spans="1:37" ht="15" customHeight="1">
      <c r="A21" s="39"/>
      <c r="B21" s="525"/>
      <c r="C21" s="525"/>
      <c r="D21" s="526"/>
      <c r="E21" s="512" t="str">
        <f ca="1">IF(I9=Translation!B101,(IF(E20=Translation!B107,Translation!B43,(IF(E20=Translation!B108,Translation!B43,(IF(E20=Translation!B109,Translation!B44,(IF(E20=Translation!B110,Translation!B49,"")))))))),"")</f>
        <v/>
      </c>
      <c r="F21" s="513"/>
      <c r="G21" s="513"/>
      <c r="H21" s="514"/>
      <c r="I21" s="140">
        <v>1</v>
      </c>
      <c r="J21" s="149" t="str">
        <f ca="1">IF(I9&lt;&gt;Translation!B101,"",IF(AND(E20=Translation!B107,I21=0),Translation!B89,IF(AND(E20=Translation!B107,I21&gt;2),Translation!B91,IF(AND(E20=Translation!B108,I21=0),Translation!B89,IF(AND(E20=Translation!B108,I21&gt;2),Translation!B91,IF(AND(E20=Translation!B109,I21&gt;8),Translation!B93,IF(AND(E20=Translation!B110,I21&gt;5500),Translation!B97,"")))))))</f>
        <v/>
      </c>
      <c r="K21" s="537" t="str">
        <f ca="1">Translation!B118</f>
        <v>Mains current draw at 230 VAC (during alarm and bulk charging)</v>
      </c>
      <c r="L21" s="537"/>
      <c r="M21" s="537"/>
      <c r="N21" s="537"/>
      <c r="O21" s="537"/>
      <c r="P21" s="537"/>
      <c r="Q21" s="537"/>
      <c r="R21" s="538"/>
      <c r="S21" s="561" t="str">
        <f ca="1">IF(CALC_2!H7=0,"-",ROUNDUP(CALC_2!H78/1000,2))</f>
        <v>-</v>
      </c>
      <c r="U21" s="386"/>
      <c r="AB21" s="18"/>
      <c r="AC21" s="18"/>
      <c r="AD21" s="18"/>
      <c r="AE21" s="18"/>
      <c r="AF21" s="18"/>
      <c r="AG21" s="18"/>
      <c r="AH21" s="18"/>
      <c r="AI21" s="18"/>
      <c r="AJ21" s="18"/>
      <c r="AK21" s="18"/>
    </row>
    <row r="22" spans="1:37" ht="15" customHeight="1">
      <c r="A22" s="39"/>
      <c r="B22" s="525"/>
      <c r="C22" s="525"/>
      <c r="D22" s="526"/>
      <c r="E22" s="512" t="str">
        <f ca="1">IF(I9=Translation!B101,IF(E20=Translation!B107,Translation!B47,(IF(E20=Translation!B108,Translation!B47,(IF(E20=Translation!B109,Translation!B45,(IF(E20=Translation!B110,Translation!B51,""))))))),"")</f>
        <v/>
      </c>
      <c r="F22" s="513"/>
      <c r="G22" s="513"/>
      <c r="H22" s="514"/>
      <c r="I22" s="140">
        <v>0</v>
      </c>
      <c r="J22" s="340" t="str">
        <f ca="1">IF(I9&lt;&gt;Translation!B101,"",IF(AND(E22=Translation!B47,I22&gt;600),Translation!B95,IF(AND(E22=Translation!B45,I22&gt;2),Translation!B91,IF(AND(E22=Translation!B50,I22&gt;5500),Translation!B97,""))))</f>
        <v/>
      </c>
      <c r="K22" s="537"/>
      <c r="L22" s="537"/>
      <c r="M22" s="537"/>
      <c r="N22" s="537"/>
      <c r="O22" s="537"/>
      <c r="P22" s="537"/>
      <c r="Q22" s="537"/>
      <c r="R22" s="538"/>
      <c r="S22" s="561"/>
      <c r="AB22" s="18"/>
      <c r="AC22" s="18"/>
      <c r="AD22" s="18"/>
      <c r="AE22" s="18"/>
      <c r="AF22" s="18"/>
      <c r="AG22" s="18"/>
      <c r="AH22" s="18"/>
      <c r="AI22" s="18"/>
      <c r="AJ22" s="18"/>
      <c r="AK22" s="18"/>
    </row>
    <row r="23" spans="1:37" ht="15" customHeight="1">
      <c r="A23" s="39"/>
      <c r="B23" s="509"/>
      <c r="C23" s="509"/>
      <c r="D23" s="504"/>
      <c r="E23" s="527" t="str">
        <f ca="1">IF(I9=Translation!B101,IF(E20=Translation!B107,"",(IF(E20=Translation!B108,"",(IF(E20=Translation!B109,Translation!B46,(IF(E20=Translation!B110,"",""))))))),"")</f>
        <v/>
      </c>
      <c r="F23" s="528"/>
      <c r="G23" s="528"/>
      <c r="H23" s="529"/>
      <c r="I23" s="140">
        <v>0</v>
      </c>
      <c r="J23" s="149" t="str">
        <f ca="1">IF(I9&lt;&gt;Translation!B101,"",IF(AND(E23=Translation!B46,I23&gt;120),Translation!B94,""))</f>
        <v/>
      </c>
      <c r="K23" s="134"/>
      <c r="L23" s="134"/>
      <c r="M23" s="134"/>
      <c r="N23" s="134"/>
      <c r="O23" s="134"/>
      <c r="P23" s="134"/>
      <c r="Q23" s="134"/>
      <c r="R23" s="134"/>
      <c r="S23" s="135"/>
      <c r="AB23" s="18"/>
      <c r="AC23" s="18"/>
      <c r="AD23" s="18"/>
      <c r="AE23" s="18"/>
      <c r="AF23" s="18"/>
      <c r="AG23" s="18"/>
      <c r="AH23" s="18"/>
      <c r="AI23" s="18"/>
      <c r="AJ23" s="18"/>
      <c r="AK23" s="18"/>
    </row>
    <row r="24" spans="1:37" ht="15" customHeight="1">
      <c r="A24" s="39"/>
      <c r="B24" s="509"/>
      <c r="C24" s="509"/>
      <c r="D24" s="504"/>
      <c r="E24" s="515"/>
      <c r="F24" s="516"/>
      <c r="G24" s="516"/>
      <c r="H24" s="516"/>
      <c r="I24" s="141"/>
      <c r="J24" s="149"/>
      <c r="Y24" s="29"/>
      <c r="Z24" s="29"/>
      <c r="AB24" s="18"/>
      <c r="AC24" s="18"/>
      <c r="AD24" s="18"/>
      <c r="AE24" s="18"/>
      <c r="AF24" s="18"/>
      <c r="AG24" s="18"/>
      <c r="AH24" s="18"/>
      <c r="AI24" s="18"/>
      <c r="AJ24" s="18"/>
      <c r="AK24" s="18"/>
    </row>
    <row r="25" spans="1:37" ht="15" customHeight="1">
      <c r="A25" s="39"/>
      <c r="B25" s="534" t="str">
        <f ca="1">IF(I9=Translation!B101,Translation!B38,"")</f>
        <v/>
      </c>
      <c r="C25" s="534"/>
      <c r="D25" s="517"/>
      <c r="E25" s="532" t="s">
        <v>67</v>
      </c>
      <c r="F25" s="533"/>
      <c r="G25" s="533"/>
      <c r="H25" s="533"/>
      <c r="I25" s="533"/>
      <c r="J25" s="343"/>
      <c r="Y25" s="29"/>
      <c r="Z25" s="29"/>
      <c r="AA25" s="387"/>
      <c r="AB25" s="18"/>
      <c r="AC25" s="18"/>
      <c r="AD25" s="18"/>
      <c r="AE25" s="18"/>
      <c r="AF25" s="18"/>
      <c r="AG25" s="18"/>
      <c r="AH25" s="18"/>
      <c r="AI25" s="18"/>
      <c r="AJ25" s="18"/>
      <c r="AK25" s="18"/>
    </row>
    <row r="26" spans="1:37" ht="15" customHeight="1">
      <c r="A26" s="39"/>
      <c r="B26" s="510"/>
      <c r="C26" s="510"/>
      <c r="D26" s="511"/>
      <c r="E26" s="512" t="str">
        <f ca="1">IF(I9=Translation!B101,IF(E25=Translation!B107,Translation!B43,(IF(E25=Translation!B108,Translation!B43,(IF(E25=Translation!B109,Translation!B44,(IF(E25=Translation!B110,Translation!B49,""))))))),"")</f>
        <v/>
      </c>
      <c r="F26" s="513"/>
      <c r="G26" s="513"/>
      <c r="H26" s="514"/>
      <c r="I26" s="140">
        <v>1</v>
      </c>
      <c r="J26" s="149" t="str">
        <f ca="1">IF(I9&lt;&gt;Translation!B101,"",IF(AND(E25=Translation!B107,I26=0),Translation!B89,IF(AND(E25=Translation!B107,I26&gt;2),Translation!B91,IF(AND(E25=Translation!B108,I26=0),Translation!B89,IF(AND(E25=Translation!B108,I26&gt;2),Translation!B91,IF(AND(E25=Translation!B109,I26&gt;8),Translation!B93,IF(AND(E25=Translation!B110,I26&gt;5500),Translation!B97,"")))))))</f>
        <v/>
      </c>
      <c r="K26" s="537" t="str">
        <f ca="1">Translation!B119</f>
        <v>Mains current draw at 115 VAC (during alarm and bulk charging)</v>
      </c>
      <c r="L26" s="537"/>
      <c r="M26" s="537"/>
      <c r="N26" s="537"/>
      <c r="O26" s="537"/>
      <c r="P26" s="537"/>
      <c r="Q26" s="537"/>
      <c r="R26" s="538"/>
      <c r="S26" s="561" t="str">
        <f ca="1">IF(CALC_2!H7=0,"-",ROUNDUP((CALC_2!H78/1000)*2,2))</f>
        <v>-</v>
      </c>
      <c r="W26" s="24"/>
      <c r="X26" s="24"/>
      <c r="Y26" s="146"/>
      <c r="Z26" s="211"/>
      <c r="AB26" s="18"/>
      <c r="AC26" s="18"/>
      <c r="AD26" s="18"/>
      <c r="AE26" s="18"/>
      <c r="AF26" s="18"/>
      <c r="AG26" s="18"/>
      <c r="AH26" s="18"/>
      <c r="AI26" s="18"/>
      <c r="AJ26" s="18"/>
      <c r="AK26" s="18"/>
    </row>
    <row r="27" spans="1:37" ht="15" customHeight="1">
      <c r="A27" s="39"/>
      <c r="B27" s="510"/>
      <c r="C27" s="510"/>
      <c r="D27" s="511"/>
      <c r="E27" s="512" t="str">
        <f ca="1">IF(I9=Translation!B101,IF(E25=Translation!B107,Translation!B47,(IF(E25=Translation!B108,Translation!B47,(IF(E25=Translation!B109,Translation!B45,(IF(E25=Translation!B110,Translation!B51,""))))))),"")</f>
        <v/>
      </c>
      <c r="F27" s="513"/>
      <c r="G27" s="513"/>
      <c r="H27" s="514"/>
      <c r="I27" s="140">
        <v>0</v>
      </c>
      <c r="J27" s="340" t="str">
        <f ca="1">IF(I9&lt;&gt;Translation!B101,"",IF(AND(E27=Translation!B47,I27&gt;600),Translation!B95,IF(AND(E27=Translation!B45,I27&gt;2),Translation!B91,IF(AND(E27=Translation!B50,I27&gt;5500),Translation!B97,""))))</f>
        <v/>
      </c>
      <c r="K27" s="537"/>
      <c r="L27" s="537"/>
      <c r="M27" s="537"/>
      <c r="N27" s="537"/>
      <c r="O27" s="537"/>
      <c r="P27" s="537"/>
      <c r="Q27" s="537"/>
      <c r="R27" s="538"/>
      <c r="S27" s="561"/>
      <c r="Y27" s="146"/>
      <c r="Z27" s="146"/>
      <c r="AB27" s="18"/>
      <c r="AC27" s="18"/>
      <c r="AD27" s="18"/>
      <c r="AE27" s="18"/>
      <c r="AF27" s="18"/>
      <c r="AG27" s="18"/>
      <c r="AH27" s="18"/>
      <c r="AI27" s="18"/>
      <c r="AJ27" s="18"/>
      <c r="AK27" s="18"/>
    </row>
    <row r="28" spans="1:37" ht="15" customHeight="1">
      <c r="A28" s="39"/>
      <c r="B28" s="510"/>
      <c r="C28" s="510"/>
      <c r="D28" s="511"/>
      <c r="E28" s="527" t="str">
        <f ca="1">IF(I9=Translation!B101,IF(E25=Translation!B107,"",(IF(E25=Translation!B108,"",(IF(E25=Translation!B109,Translation!B46,(IF(E25=Translation!B110,"",""))))))),"")</f>
        <v/>
      </c>
      <c r="F28" s="528"/>
      <c r="G28" s="528"/>
      <c r="H28" s="529"/>
      <c r="I28" s="140">
        <v>0</v>
      </c>
      <c r="J28" s="149" t="str">
        <f ca="1">IF(I9&lt;&gt;Translation!B101,"",IF(AND(E28=Translation!B46,I28&gt;120),Translation!B94,""))</f>
        <v/>
      </c>
      <c r="K28" s="118"/>
      <c r="L28" s="118"/>
      <c r="M28" s="118"/>
      <c r="N28" s="118"/>
      <c r="O28" s="118"/>
      <c r="P28" s="122"/>
      <c r="Q28" s="122"/>
      <c r="R28" s="122"/>
      <c r="S28" s="122"/>
      <c r="Y28" s="146"/>
      <c r="Z28" s="146"/>
      <c r="AB28" s="18"/>
      <c r="AC28" s="18"/>
      <c r="AD28" s="18"/>
      <c r="AE28" s="18"/>
      <c r="AF28" s="18"/>
      <c r="AG28" s="18"/>
      <c r="AH28" s="18"/>
      <c r="AI28" s="18"/>
      <c r="AJ28" s="18"/>
      <c r="AK28" s="18"/>
    </row>
    <row r="29" spans="1:37" ht="15" customHeight="1">
      <c r="A29" s="39"/>
      <c r="B29" s="510"/>
      <c r="C29" s="510"/>
      <c r="D29" s="511"/>
      <c r="E29" s="515"/>
      <c r="F29" s="516"/>
      <c r="G29" s="516"/>
      <c r="H29" s="516"/>
      <c r="I29" s="141"/>
      <c r="J29" s="149"/>
      <c r="Y29" s="29"/>
      <c r="Z29" s="29"/>
      <c r="AB29" s="18"/>
      <c r="AC29" s="18"/>
      <c r="AD29" s="18"/>
      <c r="AE29" s="18"/>
      <c r="AF29" s="18"/>
      <c r="AG29" s="18"/>
      <c r="AH29" s="18"/>
      <c r="AI29" s="18"/>
      <c r="AJ29" s="18"/>
      <c r="AK29" s="18"/>
    </row>
    <row r="30" spans="1:37" ht="15" customHeight="1">
      <c r="A30" s="39"/>
      <c r="B30" s="517" t="str">
        <f ca="1">IF(I9=Translation!B101,Translation!B39,"")</f>
        <v/>
      </c>
      <c r="C30" s="518"/>
      <c r="D30" s="518"/>
      <c r="E30" s="532" t="s">
        <v>67</v>
      </c>
      <c r="F30" s="533"/>
      <c r="G30" s="533"/>
      <c r="H30" s="533"/>
      <c r="I30" s="533"/>
      <c r="J30" s="342"/>
      <c r="Y30" s="29"/>
      <c r="Z30" s="29"/>
      <c r="AB30" s="18"/>
      <c r="AC30" s="18"/>
      <c r="AD30" s="18"/>
      <c r="AE30" s="18"/>
      <c r="AF30" s="18"/>
      <c r="AG30" s="18"/>
      <c r="AH30" s="18"/>
      <c r="AI30" s="18"/>
      <c r="AJ30" s="18"/>
      <c r="AK30" s="18"/>
    </row>
    <row r="31" spans="1:37" ht="15" customHeight="1">
      <c r="A31" s="39"/>
      <c r="B31" s="596"/>
      <c r="C31" s="597"/>
      <c r="D31" s="597"/>
      <c r="E31" s="512" t="str">
        <f ca="1">IF(I9=Translation!B101,IF(E30=Translation!B107,Translation!B43,(IF(E30=Translation!B108,Translation!B43,(IF(E30=Translation!B109,Translation!B44,(IF(E30=Translation!B110,Translation!B49,""))))))),"")</f>
        <v/>
      </c>
      <c r="F31" s="513"/>
      <c r="G31" s="513"/>
      <c r="H31" s="514"/>
      <c r="I31" s="140">
        <v>1</v>
      </c>
      <c r="J31" s="149" t="str">
        <f ca="1">IF(I9&lt;&gt;Translation!B101,"",IF(AND(E30=Translation!B107,I31=0),Translation!B89,IF(AND(E30=Translation!B107,I31&gt;2),Translation!B91,IF(AND(E30=Translation!B108,I31=0),Translation!B89,IF(AND(E30=Translation!B108,I31&gt;2),Translation!B91,IF(AND(E30=Translation!B109,I31&gt;8),Translation!B93,IF(AND(E30=Translation!B110,I31&gt;5500),Translation!B97,"")))))))</f>
        <v/>
      </c>
      <c r="K31" s="622" t="str">
        <f ca="1">Translation!B88</f>
        <v>WRONG DATA ENTRIE(S) &gt; CHECK ALL QUANTITIES !!!</v>
      </c>
      <c r="L31" s="623"/>
      <c r="M31" s="623"/>
      <c r="N31" s="623"/>
      <c r="O31" s="623"/>
      <c r="P31" s="623"/>
      <c r="Q31" s="623"/>
      <c r="R31" s="623"/>
      <c r="S31" s="624"/>
      <c r="T31" s="39"/>
      <c r="Y31" s="30"/>
      <c r="Z31" s="30"/>
      <c r="AB31" s="18"/>
      <c r="AC31" s="18"/>
      <c r="AD31" s="18"/>
      <c r="AE31" s="18"/>
      <c r="AF31" s="18"/>
      <c r="AG31" s="18"/>
      <c r="AH31" s="18"/>
      <c r="AI31" s="18"/>
      <c r="AJ31" s="18"/>
      <c r="AK31" s="18"/>
    </row>
    <row r="32" spans="1:37" ht="15" customHeight="1">
      <c r="A32" s="39"/>
      <c r="B32" s="509"/>
      <c r="C32" s="509"/>
      <c r="D32" s="504"/>
      <c r="E32" s="512" t="str">
        <f ca="1">IF(I9=Translation!B101,IF(E30=Translation!B107,Translation!B47,(IF(E30=Translation!B108,Translation!B47,(IF(E30=Translation!B109,Translation!B45,(IF(E30=Translation!B110,Translation!B51,""))))))),"")</f>
        <v/>
      </c>
      <c r="F32" s="513"/>
      <c r="G32" s="513"/>
      <c r="H32" s="514"/>
      <c r="I32" s="140">
        <v>0</v>
      </c>
      <c r="J32" s="340" t="str">
        <f ca="1">IF(I9&lt;&gt;Translation!B101,"",IF(AND(E32=Translation!B47,I32&gt;600),Translation!B95,IF(AND(E32=Translation!B45,I32&gt;2),Translation!B91,IF(AND(E32=Translation!B50,I32&gt;5500),Translation!B97,""))))</f>
        <v/>
      </c>
      <c r="K32" s="622"/>
      <c r="L32" s="623"/>
      <c r="M32" s="623"/>
      <c r="N32" s="623"/>
      <c r="O32" s="623"/>
      <c r="P32" s="623"/>
      <c r="Q32" s="623"/>
      <c r="R32" s="623"/>
      <c r="S32" s="624"/>
      <c r="T32" s="39"/>
      <c r="U32" s="20"/>
      <c r="V32" s="20"/>
      <c r="W32" s="20"/>
      <c r="Y32" s="31"/>
      <c r="Z32" s="31"/>
      <c r="AB32" s="18"/>
      <c r="AC32" s="18"/>
      <c r="AD32" s="18"/>
      <c r="AE32" s="18"/>
      <c r="AF32" s="18"/>
      <c r="AG32" s="18"/>
      <c r="AH32" s="18"/>
      <c r="AI32" s="18"/>
      <c r="AJ32" s="18"/>
      <c r="AK32" s="18"/>
    </row>
    <row r="33" spans="1:37" ht="15" customHeight="1">
      <c r="A33" s="39"/>
      <c r="B33" s="509"/>
      <c r="C33" s="509"/>
      <c r="D33" s="504"/>
      <c r="E33" s="512" t="str">
        <f ca="1">IF(I9=Translation!B101,IF(E30=Translation!B107,"",(IF(E30=Translation!B108,"",(IF(E30=Translation!B109,Translation!B46,(IF(E30=Translation!B110,"",""))))))),"")</f>
        <v/>
      </c>
      <c r="F33" s="513"/>
      <c r="G33" s="513"/>
      <c r="H33" s="514"/>
      <c r="I33" s="140">
        <v>0</v>
      </c>
      <c r="J33" s="340" t="str">
        <f ca="1">IF(I9&lt;&gt;Translation!B101,"",IF(AND(E33=Translation!B46,I33&gt;120),Translation!B94,""))</f>
        <v/>
      </c>
      <c r="T33" s="38"/>
      <c r="Y33" s="31"/>
      <c r="Z33" s="31"/>
      <c r="AB33" s="18"/>
      <c r="AC33" s="18"/>
      <c r="AD33" s="18"/>
      <c r="AE33" s="18"/>
      <c r="AF33" s="18"/>
      <c r="AG33" s="18"/>
      <c r="AH33" s="18"/>
      <c r="AI33" s="18"/>
      <c r="AJ33" s="18"/>
      <c r="AK33" s="18"/>
    </row>
    <row r="34" spans="1:37" ht="15" customHeight="1">
      <c r="A34" s="39"/>
      <c r="B34" s="509"/>
      <c r="C34" s="509"/>
      <c r="D34" s="504"/>
      <c r="E34" s="580"/>
      <c r="F34" s="581"/>
      <c r="G34" s="581"/>
      <c r="H34" s="619"/>
      <c r="I34" s="142"/>
      <c r="J34" s="339"/>
      <c r="T34" s="38"/>
      <c r="U34" s="20"/>
      <c r="AB34" s="18"/>
      <c r="AC34" s="18"/>
      <c r="AD34" s="18"/>
      <c r="AE34" s="18"/>
      <c r="AF34" s="18"/>
      <c r="AG34" s="18"/>
      <c r="AH34" s="18"/>
      <c r="AI34" s="18"/>
      <c r="AJ34" s="18"/>
      <c r="AK34" s="18"/>
    </row>
    <row r="35" spans="1:37" ht="15" customHeight="1">
      <c r="A35" s="39"/>
      <c r="B35" s="500" t="str">
        <f ca="1">IF(I9=Translation!B101,Translation!B52,"")</f>
        <v/>
      </c>
      <c r="C35" s="500"/>
      <c r="D35" s="501"/>
      <c r="E35" s="502" t="str">
        <f ca="1">IF(I9=Translation!B101,Translation!B53,"")</f>
        <v/>
      </c>
      <c r="F35" s="503"/>
      <c r="G35" s="503"/>
      <c r="H35" s="323" t="str">
        <f ca="1">IF(I9=Translation!B101,Translation!B30,"")</f>
        <v/>
      </c>
      <c r="I35" s="334" t="s">
        <v>16</v>
      </c>
      <c r="J35" s="335"/>
      <c r="Y35" s="31"/>
      <c r="Z35" s="31"/>
      <c r="AB35" s="18"/>
      <c r="AC35" s="18"/>
      <c r="AD35" s="18"/>
      <c r="AE35" s="18"/>
      <c r="AF35" s="18"/>
      <c r="AG35" s="18"/>
      <c r="AH35" s="18"/>
      <c r="AI35" s="18"/>
      <c r="AJ35" s="18"/>
      <c r="AK35" s="18"/>
    </row>
    <row r="36" spans="1:37" ht="15" customHeight="1">
      <c r="A36" s="39"/>
      <c r="B36" s="510" t="str">
        <f ca="1">IF((AND(I9=Translation!B101, I35=Translation!B101)),Translation!B54,"")</f>
        <v/>
      </c>
      <c r="C36" s="510"/>
      <c r="D36" s="511"/>
      <c r="E36" s="573" t="str">
        <f ca="1">IF((AND(I9=Translation!B101, I35=Translation!B101)),Translation!B55,"")</f>
        <v/>
      </c>
      <c r="F36" s="574"/>
      <c r="G36" s="574"/>
      <c r="H36" s="575"/>
      <c r="I36" s="208">
        <v>1</v>
      </c>
      <c r="J36" s="606" t="str">
        <f ca="1">IF(I9&lt;&gt;Translation!B101,"",IF(I35&lt;&gt;Translation!B101,"",IF(AND(I35=Translation!B101,(I36+I37)=0),Translation!B73,"")))</f>
        <v/>
      </c>
      <c r="K36" s="606"/>
      <c r="L36" s="606"/>
      <c r="M36" s="606"/>
      <c r="N36" s="606"/>
      <c r="O36" s="606"/>
      <c r="Y36" s="31"/>
      <c r="Z36" s="31"/>
      <c r="AB36" s="18"/>
      <c r="AC36" s="18"/>
      <c r="AD36" s="18"/>
      <c r="AE36" s="18"/>
      <c r="AF36" s="18"/>
      <c r="AG36" s="18"/>
      <c r="AH36" s="18"/>
      <c r="AI36" s="18"/>
      <c r="AJ36" s="18"/>
      <c r="AK36" s="18"/>
    </row>
    <row r="37" spans="1:37" ht="15" customHeight="1">
      <c r="A37" s="39"/>
      <c r="B37" s="510" t="str">
        <f ca="1">IF((AND(I9=Translation!B101, I35=Translation!B101)),Translation!B56,"")</f>
        <v/>
      </c>
      <c r="C37" s="510"/>
      <c r="D37" s="511"/>
      <c r="E37" s="573" t="str">
        <f ca="1">IF((AND(I9=Translation!B101, I35=Translation!B101)),Translation!B57,"")</f>
        <v/>
      </c>
      <c r="F37" s="574"/>
      <c r="G37" s="574"/>
      <c r="H37" s="575"/>
      <c r="I37" s="208">
        <v>0</v>
      </c>
      <c r="J37" s="606" t="str">
        <f ca="1">IF(I9&lt;&gt;Translation!B101,"",IF(I35&lt;&gt;Translation!B101,"",IF(J36=Translation!B73,"",IF(J39=Translation!B75,"",IF(AND(I35=Translation!B101,I39&gt;=(I36+I37)),"",IF(AND(I35=Translation!B101,(CALC_2!N33&lt;I36+I37)),Translation!B75,IF(AND(I35=Translation!B101,(CALC_2!N33&lt;I39)),Translation!B75,"")))))))</f>
        <v/>
      </c>
      <c r="K37" s="606"/>
      <c r="L37" s="606"/>
      <c r="M37" s="606"/>
      <c r="N37" s="606"/>
      <c r="O37" s="606"/>
      <c r="AB37" s="18"/>
      <c r="AC37" s="18"/>
      <c r="AD37" s="18"/>
      <c r="AE37" s="18"/>
      <c r="AF37" s="18"/>
      <c r="AG37" s="18"/>
      <c r="AH37" s="18"/>
      <c r="AI37" s="18"/>
      <c r="AJ37" s="18"/>
      <c r="AK37" s="18"/>
    </row>
    <row r="38" spans="1:37" ht="15" customHeight="1">
      <c r="A38" s="39"/>
      <c r="B38" s="511" t="str">
        <f ca="1">IF((AND(I9=Translation!B101, I35=Translation!B101)),Translation!B58,"")</f>
        <v/>
      </c>
      <c r="C38" s="595"/>
      <c r="D38" s="595"/>
      <c r="E38" s="573" t="str">
        <f ca="1">IF((AND(I9=Translation!B101, I35=Translation!B101)),Translation!B59,"")</f>
        <v/>
      </c>
      <c r="F38" s="574"/>
      <c r="G38" s="574"/>
      <c r="H38" s="575"/>
      <c r="I38" s="208">
        <v>0</v>
      </c>
      <c r="J38" s="606" t="str">
        <f ca="1">IF(I9&lt;&gt;Translation!B101,"",IF(I35&lt;&gt;Translation!B101,"",IF(AND(I35=Translation!B101,J36="",(I36+I37)*4 &lt; I38),Translation!B76,"")))</f>
        <v/>
      </c>
      <c r="K38" s="606"/>
      <c r="L38" s="606"/>
      <c r="M38" s="606"/>
      <c r="N38" s="606"/>
      <c r="O38" s="606"/>
      <c r="AB38" s="18"/>
      <c r="AC38" s="18"/>
      <c r="AD38" s="18"/>
      <c r="AE38" s="18"/>
      <c r="AF38" s="18"/>
      <c r="AG38" s="18"/>
      <c r="AH38" s="18"/>
      <c r="AI38" s="18"/>
      <c r="AJ38" s="18"/>
      <c r="AK38" s="18"/>
    </row>
    <row r="39" spans="1:37" ht="15" customHeight="1">
      <c r="A39" s="39"/>
      <c r="B39" s="504"/>
      <c r="C39" s="505"/>
      <c r="D39" s="505"/>
      <c r="E39" s="601" t="str">
        <f ca="1">IF((AND(I9=Translation!B101, I35=Translation!B101)),Translation!B60,"")</f>
        <v/>
      </c>
      <c r="F39" s="602"/>
      <c r="G39" s="602"/>
      <c r="H39" s="603"/>
      <c r="I39" s="208">
        <v>1</v>
      </c>
      <c r="J39" s="606" t="str">
        <f ca="1">IF(I9&lt;&gt;Translation!B101,"",IF(I35&lt;&gt;Translation!B101,"",IF(J36=Translation!B73,"",IF(AND(I35=Translation!B101,(I36+I37)=0,I38&gt;0),"",IF(AND(I35=Translation!B101,(I36+I37)&gt;I39),Translation!B77,IF(AND(I35=Translation!B101,I39&gt;(I36+I37)*2),Translation!B78,IF(AND(I35=Translation!B101,(CALC_2!N33 &lt; I39)),Translation!B75,"")))))))</f>
        <v/>
      </c>
      <c r="K39" s="606"/>
      <c r="L39" s="606"/>
      <c r="M39" s="606"/>
      <c r="N39" s="606"/>
      <c r="O39" s="606"/>
      <c r="AB39" s="18"/>
      <c r="AC39" s="18"/>
      <c r="AD39" s="18"/>
      <c r="AE39" s="18"/>
      <c r="AF39" s="18"/>
      <c r="AG39" s="18"/>
      <c r="AH39" s="18"/>
      <c r="AI39" s="18"/>
      <c r="AJ39" s="18"/>
      <c r="AK39" s="18"/>
    </row>
    <row r="40" spans="1:37" ht="15" customHeight="1">
      <c r="A40" s="39"/>
      <c r="B40" s="596"/>
      <c r="C40" s="597"/>
      <c r="D40" s="597"/>
      <c r="E40" s="598" t="str">
        <f ca="1">IF((AND(I9=Translation!B101, I35=Translation!B101)),Translation!B61,"")</f>
        <v/>
      </c>
      <c r="F40" s="599"/>
      <c r="G40" s="599"/>
      <c r="H40" s="600"/>
      <c r="I40" s="208">
        <v>0</v>
      </c>
      <c r="J40" s="606" t="str">
        <f ca="1">IF(I9&lt;&gt;Translation!B101,"",IF(I35&lt;&gt;Translation!B101,"",IF(J36=Translation!B73,"",IF(I40&gt;(I36+I37),Translation!B79,""))))</f>
        <v/>
      </c>
      <c r="K40" s="606"/>
      <c r="L40" s="606"/>
      <c r="M40" s="606"/>
      <c r="N40" s="606"/>
      <c r="O40" s="606"/>
      <c r="P40" s="434" t="str">
        <f ca="1">Translation!B120&amp;"*"</f>
        <v>Total heat loss*</v>
      </c>
      <c r="Q40" s="434"/>
      <c r="R40" s="434"/>
      <c r="S40" s="434"/>
      <c r="V40" s="20"/>
      <c r="W40" s="20"/>
      <c r="AB40" s="18"/>
      <c r="AC40" s="18"/>
      <c r="AD40" s="18"/>
      <c r="AE40" s="18"/>
      <c r="AF40" s="18"/>
      <c r="AG40" s="18"/>
      <c r="AH40" s="18"/>
      <c r="AI40" s="18"/>
      <c r="AJ40" s="18"/>
      <c r="AK40" s="18"/>
    </row>
    <row r="41" spans="1:37" ht="15" customHeight="1">
      <c r="A41" s="39"/>
      <c r="B41" s="494"/>
      <c r="C41" s="495"/>
      <c r="D41" s="495"/>
      <c r="E41" s="496"/>
      <c r="F41" s="497"/>
      <c r="G41" s="497"/>
      <c r="H41" s="498"/>
      <c r="I41" s="148"/>
      <c r="J41" s="344"/>
      <c r="K41" s="146"/>
      <c r="L41" s="146"/>
      <c r="M41" s="146"/>
      <c r="N41" s="146"/>
      <c r="O41" s="345"/>
      <c r="P41" s="436"/>
      <c r="Q41" s="436"/>
      <c r="R41" s="436"/>
      <c r="S41" s="436"/>
      <c r="V41" s="20"/>
      <c r="W41" s="20"/>
      <c r="Y41" s="24"/>
      <c r="Z41" s="24"/>
      <c r="AB41" s="18"/>
      <c r="AC41" s="18"/>
      <c r="AD41" s="18"/>
      <c r="AE41" s="18"/>
      <c r="AF41" s="18"/>
      <c r="AG41" s="18"/>
      <c r="AH41" s="18"/>
      <c r="AI41" s="18"/>
      <c r="AJ41" s="18"/>
      <c r="AK41" s="18"/>
    </row>
    <row r="42" spans="1:37" ht="15" customHeight="1">
      <c r="A42" s="39"/>
      <c r="B42" s="500" t="str">
        <f ca="1">IF(I9=Translation!B101,Translation!B62,"")</f>
        <v/>
      </c>
      <c r="C42" s="500"/>
      <c r="D42" s="501"/>
      <c r="E42" s="502" t="str">
        <f ca="1">IF(I9=Translation!B101,Translation!B63,"")</f>
        <v/>
      </c>
      <c r="F42" s="503"/>
      <c r="G42" s="503"/>
      <c r="H42" s="323" t="str">
        <f ca="1">IF(I9=Translation!B101,Translation!B30,"")</f>
        <v/>
      </c>
      <c r="I42" s="334" t="s">
        <v>16</v>
      </c>
      <c r="J42" s="346"/>
      <c r="K42" s="345"/>
      <c r="L42" s="345"/>
      <c r="M42" s="345"/>
      <c r="N42" s="345"/>
      <c r="O42" s="345"/>
      <c r="P42" s="614"/>
      <c r="Q42" s="610" t="str">
        <f ca="1">Translation!B122</f>
        <v>Idle</v>
      </c>
      <c r="R42" s="535" t="str">
        <f ca="1">Translation!B123</f>
        <v>Low 
power</v>
      </c>
      <c r="S42" s="612" t="str">
        <f ca="1">Translation!B124</f>
        <v>Full 
power</v>
      </c>
      <c r="V42" s="20"/>
      <c r="W42" s="20"/>
      <c r="Y42" s="24"/>
      <c r="Z42" s="24"/>
      <c r="AB42" s="18"/>
      <c r="AC42" s="18"/>
      <c r="AD42" s="18"/>
      <c r="AE42" s="18"/>
      <c r="AF42" s="18"/>
      <c r="AG42" s="18"/>
      <c r="AH42" s="18"/>
      <c r="AI42" s="18"/>
      <c r="AJ42" s="18"/>
      <c r="AK42" s="18"/>
    </row>
    <row r="43" spans="1:37" ht="15" customHeight="1">
      <c r="A43" s="39"/>
      <c r="B43" s="504"/>
      <c r="C43" s="505"/>
      <c r="D43" s="505"/>
      <c r="E43" s="506" t="str">
        <f ca="1">IF((AND(I9=Translation!B101, I42=Translation!B101)),Translation!B64,"")</f>
        <v/>
      </c>
      <c r="F43" s="507"/>
      <c r="G43" s="507"/>
      <c r="H43" s="508"/>
      <c r="I43" s="208">
        <v>1</v>
      </c>
      <c r="J43" s="499" t="str">
        <f ca="1">IF(I9&lt;&gt;Translation!B101,"",IF(I42=Translation!B102,"",IF(AND(I42=Translation!B101,(CALC_2!N36 &lt; CALC_2!H33+CALC_2!H38+CALC_2!H40),J37&lt;&gt;Translation!B75,J39&lt;&gt;Translation!B75),Translation!B75,"")))</f>
        <v/>
      </c>
      <c r="K43" s="499"/>
      <c r="L43" s="499"/>
      <c r="M43" s="499"/>
      <c r="N43" s="499"/>
      <c r="O43" s="499"/>
      <c r="P43" s="615"/>
      <c r="Q43" s="611"/>
      <c r="R43" s="536"/>
      <c r="S43" s="613"/>
      <c r="V43" s="20"/>
      <c r="W43" s="20"/>
      <c r="Y43" s="24"/>
      <c r="Z43" s="24"/>
      <c r="AB43" s="18"/>
      <c r="AC43" s="18"/>
      <c r="AD43" s="18"/>
      <c r="AE43" s="18"/>
      <c r="AF43" s="18"/>
      <c r="AG43" s="18"/>
      <c r="AH43" s="18"/>
      <c r="AI43" s="18"/>
      <c r="AJ43" s="18"/>
      <c r="AK43" s="18"/>
    </row>
    <row r="44" spans="1:37" ht="15" customHeight="1">
      <c r="A44" s="39"/>
      <c r="B44" s="494"/>
      <c r="C44" s="495"/>
      <c r="D44" s="495"/>
      <c r="E44" s="496"/>
      <c r="F44" s="497"/>
      <c r="G44" s="497"/>
      <c r="H44" s="498"/>
      <c r="I44" s="148"/>
      <c r="P44" s="583" t="str">
        <f ca="1">Translation!B127</f>
        <v>W</v>
      </c>
      <c r="Q44" s="592" t="str">
        <f ca="1">IF(CALC_2!H7=0,"-",CALC_2!K54)</f>
        <v>-</v>
      </c>
      <c r="R44" s="592" t="str">
        <f ca="1">IF(CALC_2!H7=0,"-",CALC_2!L54)</f>
        <v>-</v>
      </c>
      <c r="S44" s="604" t="str">
        <f ca="1">IF(CALC_2!H7=0,"-",CALC_2!M54)</f>
        <v>-</v>
      </c>
      <c r="V44" s="20"/>
      <c r="W44" s="20"/>
      <c r="Y44" s="24"/>
      <c r="Z44" s="24"/>
      <c r="AB44" s="18"/>
      <c r="AC44" s="18"/>
      <c r="AD44" s="18"/>
      <c r="AE44" s="18"/>
      <c r="AF44" s="18"/>
      <c r="AG44" s="18"/>
      <c r="AH44" s="18"/>
      <c r="AI44" s="18"/>
      <c r="AJ44" s="18"/>
      <c r="AK44" s="18"/>
    </row>
    <row r="45" spans="1:37" ht="15" customHeight="1">
      <c r="A45" s="39"/>
      <c r="B45" s="500" t="str">
        <f ca="1">IF(I9=Translation!B101,Translation!B65,"")</f>
        <v/>
      </c>
      <c r="C45" s="500"/>
      <c r="D45" s="501"/>
      <c r="E45" s="502" t="str">
        <f ca="1">IF(I9=Translation!B101,Translation!B66,"")</f>
        <v/>
      </c>
      <c r="F45" s="503"/>
      <c r="G45" s="503"/>
      <c r="H45" s="323" t="str">
        <f ca="1">IF(I9=Translation!B101,Translation!B30,"")</f>
        <v/>
      </c>
      <c r="I45" s="374" t="s">
        <v>16</v>
      </c>
      <c r="P45" s="584"/>
      <c r="Q45" s="593"/>
      <c r="R45" s="593"/>
      <c r="S45" s="605"/>
      <c r="V45" s="20"/>
      <c r="W45" s="20"/>
      <c r="Y45" s="24"/>
      <c r="Z45" s="24"/>
      <c r="AB45" s="18"/>
      <c r="AC45" s="18"/>
      <c r="AD45" s="18"/>
      <c r="AE45" s="18"/>
      <c r="AF45" s="18"/>
      <c r="AG45" s="18"/>
      <c r="AH45" s="18"/>
      <c r="AI45" s="18"/>
      <c r="AJ45" s="18"/>
      <c r="AK45" s="18"/>
    </row>
    <row r="46" spans="1:37" ht="15" customHeight="1">
      <c r="A46" s="39"/>
      <c r="B46" s="504"/>
      <c r="C46" s="505"/>
      <c r="D46" s="505"/>
      <c r="E46" s="506" t="str">
        <f ca="1">IF((AND(I9=Translation!B101, I45=Translation!B101)),Translation!B67,"")</f>
        <v/>
      </c>
      <c r="F46" s="507"/>
      <c r="G46" s="507"/>
      <c r="H46" s="508"/>
      <c r="I46" s="208">
        <v>1</v>
      </c>
      <c r="J46" s="499" t="str">
        <f ca="1">IF(I9&lt;&gt;Translation!B101,"",IF(I45=Translation!B102,"",IF(AND(I45=Translation!B101,(CALC_2!N38 &lt; CALC_2!H33+CALC_2!H36+CALC_2!H40),J37&lt;&gt;Translation!B75,J39&lt;&gt;Translation!B75,J43&lt;&gt;Translation!B75),Translation!B75,"")))</f>
        <v/>
      </c>
      <c r="K46" s="499"/>
      <c r="L46" s="499"/>
      <c r="M46" s="499"/>
      <c r="N46" s="499"/>
      <c r="O46" s="499"/>
      <c r="P46" s="585" t="str">
        <f ca="1">Translation!B129</f>
        <v>BTU/h</v>
      </c>
      <c r="Q46" s="617" t="str">
        <f ca="1">IF(CALC_2!H7=0,"-",CALC_2!K56)</f>
        <v>-</v>
      </c>
      <c r="R46" s="617" t="str">
        <f ca="1">IF(CALC_2!H7=0,"-",CALC_2!L56)</f>
        <v>-</v>
      </c>
      <c r="S46" s="604" t="str">
        <f ca="1">IF(CALC_2!H7=0,"-",CALC_2!M56)</f>
        <v>-</v>
      </c>
      <c r="V46" s="20"/>
      <c r="W46" s="20"/>
      <c r="Y46" s="24"/>
      <c r="Z46" s="24"/>
      <c r="AB46" s="18"/>
      <c r="AC46" s="18"/>
      <c r="AD46" s="18"/>
      <c r="AE46" s="18"/>
      <c r="AF46" s="18"/>
      <c r="AG46" s="18"/>
      <c r="AH46" s="18"/>
      <c r="AI46" s="18"/>
      <c r="AJ46" s="18"/>
      <c r="AK46" s="18"/>
    </row>
    <row r="47" spans="1:37" ht="15" customHeight="1">
      <c r="A47" s="39"/>
      <c r="B47" s="494"/>
      <c r="C47" s="495"/>
      <c r="D47" s="495"/>
      <c r="E47" s="496"/>
      <c r="F47" s="497"/>
      <c r="G47" s="497"/>
      <c r="H47" s="498"/>
      <c r="I47" s="148"/>
      <c r="P47" s="586"/>
      <c r="Q47" s="618"/>
      <c r="R47" s="618"/>
      <c r="S47" s="625"/>
      <c r="V47" s="20"/>
      <c r="W47" s="20"/>
      <c r="Y47" s="24"/>
      <c r="Z47" s="24"/>
      <c r="AB47" s="18"/>
      <c r="AC47" s="18"/>
      <c r="AD47" s="18"/>
      <c r="AE47" s="18"/>
      <c r="AF47" s="18"/>
      <c r="AG47" s="18"/>
      <c r="AH47" s="18"/>
      <c r="AI47" s="18"/>
      <c r="AJ47" s="18"/>
      <c r="AK47" s="18"/>
    </row>
    <row r="48" spans="1:37" ht="15" customHeight="1">
      <c r="A48" s="39"/>
      <c r="B48" s="500" t="str">
        <f ca="1">IF(I9=Translation!B101,Translation!B68,"")</f>
        <v/>
      </c>
      <c r="C48" s="500"/>
      <c r="D48" s="501"/>
      <c r="E48" s="502" t="str">
        <f ca="1">IF(I9=Translation!B101,Translation!B69,"")</f>
        <v/>
      </c>
      <c r="F48" s="503"/>
      <c r="G48" s="503"/>
      <c r="H48" s="323" t="str">
        <f ca="1">IF(I9=Translation!B101,Translation!B30,"")</f>
        <v/>
      </c>
      <c r="I48" s="374" t="s">
        <v>16</v>
      </c>
      <c r="P48" s="616" t="str">
        <f ca="1">Translation!B130</f>
        <v>kcal/h</v>
      </c>
      <c r="Q48" s="617" t="str">
        <f ca="1">IF(CALC_2!H7=0,"-",CALC_2!K58)</f>
        <v>-</v>
      </c>
      <c r="R48" s="617" t="str">
        <f ca="1">IF(CALC_2!H7=0,"-",CALC_2!L58)</f>
        <v>-</v>
      </c>
      <c r="S48" s="604" t="str">
        <f ca="1">IF(CALC_2!H7=0,"-",CALC_2!M58)</f>
        <v>-</v>
      </c>
      <c r="V48" s="20"/>
      <c r="W48" s="20"/>
      <c r="Y48" s="24"/>
      <c r="Z48" s="24"/>
      <c r="AB48" s="18"/>
      <c r="AC48" s="18"/>
      <c r="AD48" s="18"/>
      <c r="AE48" s="18"/>
      <c r="AF48" s="18"/>
      <c r="AG48" s="18"/>
      <c r="AH48" s="18"/>
      <c r="AI48" s="18"/>
      <c r="AJ48" s="18"/>
      <c r="AK48" s="18"/>
    </row>
    <row r="49" spans="1:37" ht="15" customHeight="1">
      <c r="A49" s="39"/>
      <c r="B49" s="504"/>
      <c r="C49" s="505"/>
      <c r="D49" s="505"/>
      <c r="E49" s="506" t="str">
        <f ca="1">IF((AND(I9=Translation!B101, I48=Translation!B101)),Translation!B70,"")</f>
        <v/>
      </c>
      <c r="F49" s="507"/>
      <c r="G49" s="507"/>
      <c r="H49" s="508"/>
      <c r="I49" s="208">
        <v>1</v>
      </c>
      <c r="J49" s="499" t="str">
        <f ca="1">IF(I9&lt;&gt;Translation!B101,"",IF(I48=Translation!B102,"",IF(AND(I48=Translation!B101,(CALC_2!N40 &lt; CALC_2!H33+CALC_2!H36+CALC_2!H38),J37&lt;&gt;Translation!B75,J39&lt;&gt;Translation!B75,J43&lt;&gt;Translation!B75,J46&lt;&gt;Translation!B75),Translation!B75,"")))</f>
        <v/>
      </c>
      <c r="K49" s="499"/>
      <c r="L49" s="499"/>
      <c r="M49" s="499"/>
      <c r="N49" s="499"/>
      <c r="O49" s="499"/>
      <c r="P49" s="616"/>
      <c r="Q49" s="618"/>
      <c r="R49" s="618"/>
      <c r="S49" s="625"/>
      <c r="V49" s="20"/>
      <c r="W49" s="20"/>
      <c r="Y49" s="24"/>
      <c r="Z49" s="24"/>
      <c r="AB49" s="18"/>
      <c r="AC49" s="18"/>
      <c r="AD49" s="18"/>
      <c r="AE49" s="18"/>
      <c r="AF49" s="18"/>
      <c r="AG49" s="18"/>
      <c r="AH49" s="18"/>
      <c r="AI49" s="18"/>
      <c r="AJ49" s="18"/>
      <c r="AK49" s="18"/>
    </row>
    <row r="50" spans="1:37" ht="15" customHeight="1">
      <c r="A50" s="39"/>
      <c r="J50" s="499" t="str">
        <f ca="1">IF(I9&lt;&gt;Translation!B101,"",IF(AND(I35&lt;&gt;Translation!B101,I42=Translation!B102),"",IF(AND(I35=Translation!B101,CALC_2!N32 &gt; CALC_2!N33,I14&lt;2,I36+I37 &gt;= 1),Translation!B74,IF(AND(I35=Translation!B101,I39 &gt; CALC_2!N33,I14&lt;2,I36+I37 &gt; 0),Translation!B74,IF(AND(I42=Translation!B101,J43=Translation!B75,I14&lt;2,I43 &gt; 0),Translation!B74,IF(AND(I45=Translation!B101,J46=Translation!B75,I14&lt;2,I46 &gt; 0),Translation!B74,IF(AND(I48=Translation!B101,J49=Translation!B75,I14&lt;2,I49 &gt; 0),Translation!B74,"")))))))</f>
        <v/>
      </c>
      <c r="K50" s="499"/>
      <c r="L50" s="499"/>
      <c r="M50" s="499"/>
      <c r="N50" s="499"/>
      <c r="O50" s="499"/>
      <c r="P50" s="582" t="str">
        <f ca="1">Translation!B131</f>
        <v>* Excluding call stations and 3rd party devices</v>
      </c>
      <c r="Q50" s="582"/>
      <c r="R50" s="582"/>
      <c r="S50" s="582"/>
      <c r="V50" s="20"/>
      <c r="W50" s="20"/>
      <c r="Y50" s="24"/>
      <c r="Z50" s="24"/>
      <c r="AB50" s="18"/>
      <c r="AC50" s="18"/>
      <c r="AD50" s="18"/>
      <c r="AE50" s="18"/>
      <c r="AF50" s="18"/>
      <c r="AG50" s="18"/>
      <c r="AH50" s="18"/>
      <c r="AI50" s="18"/>
      <c r="AJ50" s="18"/>
      <c r="AK50" s="18"/>
    </row>
    <row r="51" spans="1:37" ht="15" customHeight="1">
      <c r="A51" s="39"/>
      <c r="P51" s="582"/>
      <c r="Q51" s="582"/>
      <c r="R51" s="582"/>
      <c r="S51" s="582"/>
      <c r="V51" s="20"/>
      <c r="W51" s="20"/>
      <c r="Y51" s="24"/>
      <c r="Z51" s="24"/>
      <c r="AB51" s="18"/>
      <c r="AC51" s="18"/>
      <c r="AD51" s="18"/>
      <c r="AE51" s="18"/>
      <c r="AF51" s="18"/>
      <c r="AG51" s="18"/>
      <c r="AH51" s="18"/>
      <c r="AI51" s="18"/>
      <c r="AJ51" s="18"/>
      <c r="AK51" s="18"/>
    </row>
    <row r="52" spans="1:37" ht="15" customHeight="1">
      <c r="A52" s="39"/>
      <c r="Q52" s="96"/>
      <c r="R52" s="96"/>
      <c r="V52" s="20"/>
      <c r="W52" s="20"/>
      <c r="Y52" s="24"/>
      <c r="Z52" s="24"/>
      <c r="AB52" s="18"/>
      <c r="AC52" s="18"/>
      <c r="AD52" s="18"/>
      <c r="AE52" s="18"/>
      <c r="AF52" s="18"/>
      <c r="AG52" s="18"/>
      <c r="AH52" s="18"/>
      <c r="AI52" s="18"/>
      <c r="AJ52" s="18"/>
      <c r="AK52" s="18"/>
    </row>
    <row r="53" spans="1:37" ht="15" customHeight="1">
      <c r="A53" s="39"/>
      <c r="B53" s="216"/>
      <c r="C53" s="216"/>
      <c r="D53" s="216"/>
      <c r="E53" s="216"/>
      <c r="F53" s="216"/>
      <c r="G53" s="216"/>
      <c r="H53" s="216"/>
      <c r="I53" s="216"/>
      <c r="J53" s="216"/>
      <c r="K53" s="216"/>
      <c r="L53" s="216"/>
      <c r="M53" s="216"/>
      <c r="N53" s="216"/>
      <c r="O53" s="216"/>
      <c r="P53" s="216"/>
      <c r="Q53" s="216"/>
      <c r="R53" s="352"/>
      <c r="S53" s="352"/>
      <c r="T53" s="20"/>
      <c r="U53" s="26"/>
      <c r="V53" s="26"/>
      <c r="W53" s="20"/>
      <c r="AA53" s="13"/>
      <c r="AB53" s="18"/>
      <c r="AC53" s="18"/>
      <c r="AD53" s="18"/>
      <c r="AE53" s="18"/>
      <c r="AF53" s="18"/>
      <c r="AG53" s="18"/>
      <c r="AH53" s="18"/>
      <c r="AI53" s="18"/>
      <c r="AJ53" s="18"/>
      <c r="AK53" s="18"/>
    </row>
    <row r="54" spans="1:37" ht="15" customHeight="1">
      <c r="A54" s="229"/>
      <c r="B54" s="223"/>
      <c r="C54" s="224"/>
      <c r="D54" s="224"/>
      <c r="E54" s="224"/>
      <c r="F54" s="224"/>
      <c r="G54" s="224"/>
      <c r="H54" s="224"/>
      <c r="I54" s="225"/>
      <c r="J54" s="225"/>
      <c r="K54" s="225"/>
      <c r="L54" s="225"/>
      <c r="M54" s="225"/>
      <c r="N54" s="225"/>
      <c r="O54" s="225"/>
      <c r="P54" s="225"/>
      <c r="Q54" s="359"/>
      <c r="R54" s="360"/>
      <c r="S54" s="257"/>
      <c r="T54" s="36"/>
      <c r="U54" s="36"/>
      <c r="V54" s="20"/>
      <c r="Z54" s="13"/>
      <c r="AB54" s="18"/>
      <c r="AC54" s="18"/>
      <c r="AD54" s="18"/>
      <c r="AE54" s="18"/>
      <c r="AF54" s="18"/>
      <c r="AG54" s="18"/>
      <c r="AH54" s="18"/>
      <c r="AI54" s="18"/>
      <c r="AJ54" s="18"/>
      <c r="AK54" s="18"/>
    </row>
    <row r="55" spans="1:37" ht="15" customHeight="1">
      <c r="A55" s="229"/>
      <c r="B55" s="389" t="str">
        <f ca="1">Translation!B82</f>
        <v>This tool calculates the power requirements for a PRAESENSA system. It calculates up to 6 clusters. A cluster consists of one PRA-MPS3 and the connected devices to be supplied with power. Use the safety factor in the calculation of the battery capacity to compensate the tolerances of battery brands and types. Please also check the rack space requirements for the calculated battery types. For each additional rack a new calculation has to be made.</v>
      </c>
      <c r="C55" s="390"/>
      <c r="D55" s="390"/>
      <c r="E55" s="390"/>
      <c r="F55" s="390"/>
      <c r="G55" s="390"/>
      <c r="H55" s="390"/>
      <c r="I55" s="390"/>
      <c r="J55" s="390"/>
      <c r="K55" s="390"/>
      <c r="L55" s="390"/>
      <c r="M55" s="390"/>
      <c r="N55" s="390"/>
      <c r="O55" s="390"/>
      <c r="P55" s="390"/>
      <c r="Q55" s="390"/>
      <c r="R55" s="390"/>
      <c r="S55" s="253"/>
      <c r="T55" s="10"/>
      <c r="U55" s="10"/>
      <c r="V55" s="20"/>
      <c r="Z55" s="13"/>
      <c r="AB55" s="18"/>
      <c r="AC55" s="18"/>
      <c r="AD55" s="18"/>
      <c r="AE55" s="18"/>
      <c r="AF55" s="18"/>
      <c r="AG55" s="18"/>
      <c r="AH55" s="18"/>
      <c r="AI55" s="18"/>
      <c r="AJ55" s="18"/>
      <c r="AK55" s="18"/>
    </row>
    <row r="56" spans="1:37" ht="15" customHeight="1">
      <c r="A56" s="229"/>
      <c r="B56" s="389"/>
      <c r="C56" s="390"/>
      <c r="D56" s="390"/>
      <c r="E56" s="390"/>
      <c r="F56" s="390"/>
      <c r="G56" s="390"/>
      <c r="H56" s="390"/>
      <c r="I56" s="390"/>
      <c r="J56" s="390"/>
      <c r="K56" s="390"/>
      <c r="L56" s="390"/>
      <c r="M56" s="390"/>
      <c r="N56" s="390"/>
      <c r="O56" s="390"/>
      <c r="P56" s="390"/>
      <c r="Q56" s="390"/>
      <c r="R56" s="390"/>
      <c r="S56" s="253"/>
      <c r="T56" s="10"/>
      <c r="U56" s="10"/>
      <c r="V56" s="20"/>
      <c r="Z56" s="13"/>
      <c r="AB56" s="18"/>
      <c r="AC56" s="18"/>
      <c r="AD56" s="18"/>
      <c r="AE56" s="18"/>
      <c r="AF56" s="18"/>
      <c r="AG56" s="18"/>
      <c r="AH56" s="18"/>
      <c r="AI56" s="18"/>
      <c r="AJ56" s="18"/>
      <c r="AK56" s="18"/>
    </row>
    <row r="57" spans="1:37" ht="15" customHeight="1">
      <c r="A57" s="229"/>
      <c r="B57" s="389"/>
      <c r="C57" s="390"/>
      <c r="D57" s="390"/>
      <c r="E57" s="390"/>
      <c r="F57" s="390"/>
      <c r="G57" s="390"/>
      <c r="H57" s="390"/>
      <c r="I57" s="390"/>
      <c r="J57" s="390"/>
      <c r="K57" s="390"/>
      <c r="L57" s="390"/>
      <c r="M57" s="390"/>
      <c r="N57" s="390"/>
      <c r="O57" s="390"/>
      <c r="P57" s="390"/>
      <c r="Q57" s="390"/>
      <c r="R57" s="390"/>
      <c r="S57" s="253"/>
      <c r="T57" s="10"/>
      <c r="U57" s="10"/>
      <c r="V57" s="20"/>
      <c r="Z57" s="13"/>
      <c r="AB57" s="18"/>
      <c r="AC57" s="18"/>
      <c r="AD57" s="18"/>
      <c r="AE57" s="18"/>
      <c r="AF57" s="18"/>
      <c r="AG57" s="18"/>
      <c r="AH57" s="18"/>
      <c r="AI57" s="18"/>
      <c r="AJ57" s="18"/>
      <c r="AK57" s="18"/>
    </row>
    <row r="58" spans="1:37" ht="15" customHeight="1">
      <c r="A58" s="229"/>
      <c r="B58" s="368"/>
      <c r="C58" s="369"/>
      <c r="D58" s="369"/>
      <c r="E58" s="369"/>
      <c r="F58" s="369"/>
      <c r="G58" s="369"/>
      <c r="H58" s="369"/>
      <c r="I58" s="369"/>
      <c r="J58" s="369"/>
      <c r="K58" s="369"/>
      <c r="L58" s="369"/>
      <c r="M58" s="369"/>
      <c r="N58" s="369"/>
      <c r="O58" s="369"/>
      <c r="P58" s="369"/>
      <c r="Q58" s="369"/>
      <c r="R58" s="369"/>
      <c r="S58" s="253"/>
      <c r="T58" s="10"/>
      <c r="U58" s="10"/>
      <c r="V58" s="20"/>
      <c r="Z58" s="13"/>
      <c r="AB58" s="18"/>
      <c r="AC58" s="18"/>
      <c r="AD58" s="18"/>
      <c r="AE58" s="18"/>
      <c r="AF58" s="18"/>
      <c r="AG58" s="18"/>
      <c r="AH58" s="18"/>
      <c r="AI58" s="18"/>
      <c r="AJ58" s="18"/>
      <c r="AK58" s="18"/>
    </row>
    <row r="59" spans="1:37" ht="15" customHeight="1">
      <c r="A59" s="230"/>
      <c r="B59" s="366" t="str">
        <f ca="1">Translation!B84</f>
        <v>Special Note: Maximum battery current must be observed while it highly varies among different battery types.</v>
      </c>
      <c r="C59" s="216"/>
      <c r="D59" s="216"/>
      <c r="E59" s="216"/>
      <c r="F59" s="216"/>
      <c r="G59" s="216"/>
      <c r="H59" s="216"/>
      <c r="I59" s="216"/>
      <c r="J59" s="216"/>
      <c r="K59" s="216"/>
      <c r="L59" s="216"/>
      <c r="M59" s="216"/>
      <c r="N59" s="216"/>
      <c r="O59" s="216"/>
      <c r="P59" s="216"/>
      <c r="Q59" s="39"/>
      <c r="R59" s="231"/>
      <c r="S59" s="363"/>
      <c r="T59" s="10"/>
      <c r="U59" s="10"/>
      <c r="V59" s="20"/>
      <c r="Z59" s="13"/>
      <c r="AB59" s="18"/>
      <c r="AC59" s="18"/>
      <c r="AD59" s="18"/>
      <c r="AE59" s="18"/>
      <c r="AF59" s="18"/>
      <c r="AG59" s="18"/>
      <c r="AH59" s="18"/>
      <c r="AI59" s="18"/>
      <c r="AJ59" s="18"/>
      <c r="AK59" s="18"/>
    </row>
    <row r="60" spans="1:37" ht="15" customHeight="1">
      <c r="A60" s="229"/>
      <c r="B60" s="364"/>
      <c r="C60" s="39"/>
      <c r="D60" s="221"/>
      <c r="E60" s="221"/>
      <c r="F60" s="221"/>
      <c r="G60" s="221"/>
      <c r="H60" s="221"/>
      <c r="I60" s="221"/>
      <c r="J60" s="221"/>
      <c r="K60" s="221"/>
      <c r="L60" s="221"/>
      <c r="M60" s="221"/>
      <c r="N60" s="221"/>
      <c r="O60" s="221"/>
      <c r="P60" s="221"/>
      <c r="Q60" s="39"/>
      <c r="R60" s="228"/>
      <c r="S60" s="259"/>
      <c r="T60" s="10"/>
      <c r="U60" s="10"/>
      <c r="V60" s="20"/>
      <c r="Z60" s="13"/>
      <c r="AB60" s="18"/>
      <c r="AC60" s="18"/>
      <c r="AD60" s="18"/>
      <c r="AE60" s="18"/>
      <c r="AF60" s="18"/>
      <c r="AG60" s="18"/>
      <c r="AH60" s="18"/>
      <c r="AI60" s="18"/>
      <c r="AJ60" s="18"/>
      <c r="AK60" s="18"/>
    </row>
    <row r="61" spans="1:37" ht="15" customHeight="1">
      <c r="A61" s="230"/>
      <c r="B61" s="389" t="str">
        <f ca="1">Translation!B87</f>
        <v>The Power calculator serves as a support tool only. It cannot substitute professional advice from technical experts. For further details, our sales and support team will be happy to assist. Bosch does not warrant that the tool will fulfill any specific or general user requirement and disclaims any warranty for fitness for a specific purpose. To the extent permitted by law, Bosch will not accept any liability for any loss, damage or other consequences resulting from the use of the tool.</v>
      </c>
      <c r="C61" s="390"/>
      <c r="D61" s="390"/>
      <c r="E61" s="390"/>
      <c r="F61" s="390"/>
      <c r="G61" s="390"/>
      <c r="H61" s="390"/>
      <c r="I61" s="390"/>
      <c r="J61" s="390"/>
      <c r="K61" s="390"/>
      <c r="L61" s="390"/>
      <c r="M61" s="390"/>
      <c r="N61" s="390"/>
      <c r="O61" s="390"/>
      <c r="P61" s="390"/>
      <c r="Q61" s="390"/>
      <c r="R61" s="390"/>
      <c r="S61" s="253"/>
      <c r="T61" s="10"/>
      <c r="U61" s="10"/>
      <c r="V61" s="20"/>
      <c r="Z61" s="13"/>
      <c r="AB61" s="18"/>
      <c r="AC61" s="18"/>
      <c r="AD61" s="18"/>
      <c r="AE61" s="18"/>
      <c r="AF61" s="18"/>
      <c r="AG61" s="18"/>
      <c r="AH61" s="18"/>
      <c r="AI61" s="18"/>
      <c r="AJ61" s="18"/>
      <c r="AK61" s="18"/>
    </row>
    <row r="62" spans="1:37" ht="15" customHeight="1">
      <c r="A62" s="216"/>
      <c r="B62" s="389"/>
      <c r="C62" s="390"/>
      <c r="D62" s="390"/>
      <c r="E62" s="390"/>
      <c r="F62" s="390"/>
      <c r="G62" s="390"/>
      <c r="H62" s="390"/>
      <c r="I62" s="390"/>
      <c r="J62" s="390"/>
      <c r="K62" s="390"/>
      <c r="L62" s="390"/>
      <c r="M62" s="390"/>
      <c r="N62" s="390"/>
      <c r="O62" s="390"/>
      <c r="P62" s="390"/>
      <c r="Q62" s="390"/>
      <c r="R62" s="390"/>
      <c r="S62" s="253"/>
      <c r="T62" s="10"/>
      <c r="U62" s="10"/>
      <c r="V62" s="20"/>
      <c r="Z62" s="13"/>
      <c r="AB62" s="18"/>
      <c r="AC62" s="18"/>
      <c r="AD62" s="18"/>
      <c r="AE62" s="18"/>
      <c r="AF62" s="18"/>
      <c r="AG62" s="18"/>
      <c r="AH62" s="18"/>
      <c r="AI62" s="18"/>
      <c r="AJ62" s="18"/>
      <c r="AK62" s="18"/>
    </row>
    <row r="63" spans="1:37" ht="15" customHeight="1">
      <c r="A63" s="216"/>
      <c r="B63" s="389"/>
      <c r="C63" s="390"/>
      <c r="D63" s="390"/>
      <c r="E63" s="390"/>
      <c r="F63" s="390"/>
      <c r="G63" s="390"/>
      <c r="H63" s="390"/>
      <c r="I63" s="390"/>
      <c r="J63" s="390"/>
      <c r="K63" s="390"/>
      <c r="L63" s="390"/>
      <c r="M63" s="390"/>
      <c r="N63" s="390"/>
      <c r="O63" s="390"/>
      <c r="P63" s="390"/>
      <c r="Q63" s="390"/>
      <c r="R63" s="390"/>
      <c r="S63" s="253"/>
      <c r="T63" s="20"/>
      <c r="U63" s="20"/>
      <c r="V63" s="20"/>
      <c r="Z63" s="13"/>
      <c r="AB63" s="18"/>
      <c r="AC63" s="18"/>
      <c r="AD63" s="18"/>
      <c r="AE63" s="18"/>
      <c r="AF63" s="18"/>
      <c r="AG63" s="18"/>
      <c r="AH63" s="18"/>
      <c r="AI63" s="18"/>
      <c r="AJ63" s="18"/>
      <c r="AK63" s="18"/>
    </row>
    <row r="64" spans="1:37" ht="15" customHeight="1">
      <c r="B64" s="251"/>
      <c r="C64" s="288"/>
      <c r="D64" s="288"/>
      <c r="E64" s="288"/>
      <c r="F64" s="288"/>
      <c r="G64" s="288"/>
      <c r="H64" s="288"/>
      <c r="I64" s="288"/>
      <c r="J64" s="288"/>
      <c r="K64" s="288"/>
      <c r="L64" s="288"/>
      <c r="M64" s="288"/>
      <c r="N64" s="288"/>
      <c r="O64" s="288"/>
      <c r="P64" s="288"/>
      <c r="Q64" s="361"/>
      <c r="R64" s="362"/>
      <c r="S64" s="254"/>
      <c r="AA64" s="13"/>
      <c r="AB64" s="18"/>
      <c r="AC64" s="18"/>
      <c r="AD64" s="18"/>
      <c r="AE64" s="18"/>
      <c r="AF64" s="18"/>
      <c r="AG64" s="18"/>
      <c r="AH64" s="18"/>
      <c r="AI64" s="18"/>
      <c r="AJ64" s="18"/>
      <c r="AK64" s="18"/>
    </row>
    <row r="65" spans="9:37" ht="15" customHeight="1">
      <c r="I65" s="40"/>
      <c r="J65" s="168"/>
      <c r="K65" s="40"/>
      <c r="L65" s="40"/>
      <c r="M65" s="40"/>
      <c r="N65" s="40"/>
      <c r="O65" s="40"/>
      <c r="P65" s="40"/>
      <c r="Q65" s="40"/>
      <c r="R65" s="40"/>
      <c r="AA65" s="13"/>
      <c r="AB65" s="18"/>
      <c r="AC65" s="18"/>
      <c r="AD65" s="18"/>
      <c r="AE65" s="18"/>
      <c r="AF65" s="18"/>
      <c r="AG65" s="18"/>
      <c r="AH65" s="18"/>
      <c r="AI65" s="18"/>
      <c r="AJ65" s="18"/>
      <c r="AK65" s="18"/>
    </row>
    <row r="66" spans="9:37" s="39" customFormat="1" ht="15" customHeight="1">
      <c r="I66" s="228"/>
      <c r="J66" s="228"/>
      <c r="K66" s="228"/>
      <c r="L66" s="228"/>
      <c r="M66" s="228"/>
      <c r="N66" s="228"/>
      <c r="O66" s="228"/>
      <c r="P66" s="228"/>
      <c r="Q66" s="228"/>
      <c r="R66" s="228"/>
      <c r="AA66" s="13"/>
    </row>
    <row r="67" spans="9:37" ht="15" customHeight="1">
      <c r="I67" s="40"/>
      <c r="AA67" s="13"/>
      <c r="AB67" s="18"/>
      <c r="AC67" s="18"/>
      <c r="AD67" s="18"/>
      <c r="AE67" s="18"/>
      <c r="AF67" s="18"/>
      <c r="AG67" s="18"/>
      <c r="AH67" s="18"/>
      <c r="AI67" s="18"/>
      <c r="AJ67" s="18"/>
      <c r="AK67" s="18"/>
    </row>
    <row r="68" spans="9:37" ht="15" customHeight="1">
      <c r="I68" s="40"/>
      <c r="AA68" s="13"/>
      <c r="AB68" s="18"/>
      <c r="AC68" s="18"/>
      <c r="AD68" s="18"/>
      <c r="AE68" s="18"/>
      <c r="AF68" s="18"/>
      <c r="AG68" s="18"/>
      <c r="AH68" s="18"/>
      <c r="AI68" s="18"/>
      <c r="AJ68" s="18"/>
      <c r="AK68" s="18"/>
    </row>
    <row r="69" spans="9:37" ht="15" customHeight="1">
      <c r="I69" s="40"/>
      <c r="AA69" s="13"/>
      <c r="AB69" s="18"/>
      <c r="AC69" s="18"/>
      <c r="AD69" s="18"/>
      <c r="AE69" s="18"/>
      <c r="AF69" s="18"/>
      <c r="AG69" s="18"/>
      <c r="AH69" s="18"/>
      <c r="AI69" s="18"/>
      <c r="AJ69" s="18"/>
      <c r="AK69" s="18"/>
    </row>
    <row r="70" spans="9:37" ht="15" customHeight="1">
      <c r="I70" s="40"/>
      <c r="AA70" s="13"/>
      <c r="AB70" s="18"/>
      <c r="AC70" s="18"/>
      <c r="AD70" s="18"/>
      <c r="AE70" s="18"/>
      <c r="AF70" s="18"/>
      <c r="AG70" s="18"/>
      <c r="AH70" s="18"/>
      <c r="AI70" s="18"/>
      <c r="AJ70" s="18"/>
      <c r="AK70" s="18"/>
    </row>
    <row r="71" spans="9:37" ht="15" customHeight="1">
      <c r="I71" s="40"/>
      <c r="AA71" s="13"/>
      <c r="AB71" s="18"/>
      <c r="AC71" s="18"/>
      <c r="AD71" s="18"/>
      <c r="AE71" s="18"/>
      <c r="AF71" s="18"/>
      <c r="AG71" s="18"/>
      <c r="AH71" s="18"/>
      <c r="AI71" s="18"/>
      <c r="AJ71" s="18"/>
      <c r="AK71" s="18"/>
    </row>
    <row r="72" spans="9:37" ht="15" customHeight="1">
      <c r="I72" s="40"/>
      <c r="AA72" s="13"/>
      <c r="AB72" s="18"/>
      <c r="AC72" s="18"/>
      <c r="AD72" s="18"/>
      <c r="AE72" s="18"/>
      <c r="AF72" s="18"/>
      <c r="AG72" s="18"/>
      <c r="AH72" s="18"/>
      <c r="AI72" s="18"/>
      <c r="AJ72" s="18"/>
      <c r="AK72" s="18"/>
    </row>
    <row r="73" spans="9:37" ht="15" customHeight="1">
      <c r="I73" s="40"/>
      <c r="AA73" s="13"/>
      <c r="AB73" s="18"/>
      <c r="AC73" s="18"/>
      <c r="AD73" s="18"/>
      <c r="AE73" s="18"/>
      <c r="AF73" s="18"/>
      <c r="AG73" s="18"/>
      <c r="AH73" s="18"/>
      <c r="AI73" s="18"/>
      <c r="AJ73" s="18"/>
      <c r="AK73" s="18"/>
    </row>
    <row r="74" spans="9:37" ht="15" customHeight="1">
      <c r="I74" s="40"/>
      <c r="AA74" s="13"/>
      <c r="AB74" s="18"/>
      <c r="AC74" s="18"/>
      <c r="AD74" s="18"/>
      <c r="AE74" s="18"/>
      <c r="AF74" s="18"/>
      <c r="AG74" s="18"/>
      <c r="AH74" s="18"/>
      <c r="AI74" s="18"/>
      <c r="AJ74" s="18"/>
      <c r="AK74" s="18"/>
    </row>
    <row r="75" spans="9:37" ht="15" customHeight="1">
      <c r="AA75" s="13"/>
      <c r="AK75" s="18"/>
    </row>
    <row r="76" spans="9:37" ht="15" customHeight="1">
      <c r="AA76" s="13"/>
      <c r="AK76" s="18"/>
    </row>
    <row r="77" spans="9:37" ht="15" customHeight="1">
      <c r="AA77" s="13"/>
      <c r="AK77" s="18"/>
    </row>
    <row r="78" spans="9:37" ht="15">
      <c r="AA78" s="13"/>
      <c r="AK78" s="18"/>
    </row>
    <row r="79" spans="9:37" ht="15">
      <c r="AA79" s="13"/>
      <c r="AK79" s="18"/>
    </row>
    <row r="80" spans="9:37" ht="15">
      <c r="AA80" s="13"/>
      <c r="AK80" s="18"/>
    </row>
    <row r="81" spans="27:37" ht="15">
      <c r="AA81" s="13"/>
      <c r="AK81" s="18"/>
    </row>
    <row r="82" spans="27:37" ht="15">
      <c r="AA82" s="13"/>
      <c r="AK82" s="18"/>
    </row>
    <row r="83" spans="27:37" ht="15">
      <c r="AA83" s="13"/>
      <c r="AK83" s="18"/>
    </row>
    <row r="84" spans="27:37" ht="15">
      <c r="AA84" s="13"/>
      <c r="AK84" s="18"/>
    </row>
    <row r="85" spans="27:37" ht="15">
      <c r="AA85" s="13"/>
      <c r="AK85" s="18"/>
    </row>
    <row r="86" spans="27:37" ht="15">
      <c r="AA86" s="13"/>
      <c r="AK86" s="18"/>
    </row>
    <row r="87" spans="27:37" ht="15">
      <c r="AA87" s="13"/>
      <c r="AK87" s="18"/>
    </row>
    <row r="88" spans="27:37" ht="15">
      <c r="AA88" s="13"/>
      <c r="AK88" s="18"/>
    </row>
    <row r="89" spans="27:37" ht="15">
      <c r="AA89" s="13"/>
      <c r="AK89" s="18"/>
    </row>
    <row r="90" spans="27:37" ht="15">
      <c r="AA90" s="13"/>
      <c r="AK90" s="18"/>
    </row>
    <row r="91" spans="27:37" ht="15">
      <c r="AA91" s="13"/>
      <c r="AK91" s="18"/>
    </row>
    <row r="92" spans="27:37" ht="15">
      <c r="AA92" s="13"/>
      <c r="AK92" s="18"/>
    </row>
    <row r="93" spans="27:37" ht="15">
      <c r="AA93" s="13"/>
      <c r="AK93" s="18"/>
    </row>
    <row r="94" spans="27:37" ht="15">
      <c r="AA94" s="13"/>
      <c r="AK94" s="18"/>
    </row>
    <row r="95" spans="27:37" ht="15">
      <c r="AA95" s="13"/>
      <c r="AK95" s="18"/>
    </row>
    <row r="96" spans="27:37" ht="15">
      <c r="AA96" s="13"/>
      <c r="AK96" s="18"/>
    </row>
    <row r="97" spans="27:37" ht="15">
      <c r="AA97" s="13"/>
      <c r="AK97" s="18"/>
    </row>
    <row r="98" spans="27:37" ht="15">
      <c r="AA98" s="13"/>
      <c r="AK98" s="18"/>
    </row>
    <row r="99" spans="27:37" ht="15">
      <c r="AA99" s="13"/>
      <c r="AK99" s="18"/>
    </row>
    <row r="100" spans="27:37" ht="15">
      <c r="AA100" s="13"/>
      <c r="AK100" s="18"/>
    </row>
    <row r="101" spans="27:37" ht="15">
      <c r="AA101" s="13"/>
      <c r="AK101" s="18"/>
    </row>
    <row r="102" spans="27:37" ht="15">
      <c r="AA102" s="13"/>
      <c r="AK102" s="18"/>
    </row>
    <row r="103" spans="27:37" ht="15">
      <c r="AA103" s="13"/>
      <c r="AK103" s="18"/>
    </row>
    <row r="104" spans="27:37" ht="15">
      <c r="AA104" s="13"/>
      <c r="AK104" s="18"/>
    </row>
    <row r="105" spans="27:37" ht="15">
      <c r="AA105" s="13"/>
      <c r="AK105" s="18"/>
    </row>
    <row r="106" spans="27:37" ht="15">
      <c r="AA106" s="13"/>
      <c r="AK106" s="18"/>
    </row>
    <row r="107" spans="27:37" ht="15">
      <c r="AA107" s="13"/>
      <c r="AB107" s="18"/>
      <c r="AK107" s="18"/>
    </row>
    <row r="108" spans="27:37" ht="15">
      <c r="AA108" s="13"/>
      <c r="AB108" s="25"/>
    </row>
    <row r="109" spans="27:37" ht="15">
      <c r="AA109" s="13"/>
      <c r="AB109" s="25"/>
    </row>
    <row r="110" spans="27:37" ht="15">
      <c r="AA110" s="13"/>
      <c r="AB110" s="25"/>
    </row>
    <row r="111" spans="27:37" ht="15">
      <c r="AA111" s="13"/>
      <c r="AB111" s="25"/>
    </row>
    <row r="112" spans="27:37" ht="15">
      <c r="AA112" s="13"/>
      <c r="AB112" s="25"/>
    </row>
    <row r="113" spans="27:28" ht="15">
      <c r="AA113" s="13"/>
      <c r="AB113" s="25"/>
    </row>
    <row r="114" spans="27:28" ht="15">
      <c r="AA114" s="13"/>
      <c r="AB114" s="25"/>
    </row>
    <row r="115" spans="27:28" ht="15">
      <c r="AA115" s="13"/>
      <c r="AB115" s="25"/>
    </row>
    <row r="116" spans="27:28" ht="15">
      <c r="AA116" s="13"/>
      <c r="AB116" s="25"/>
    </row>
    <row r="117" spans="27:28" ht="15">
      <c r="AA117" s="13"/>
      <c r="AB117" s="25"/>
    </row>
    <row r="118" spans="27:28" ht="15">
      <c r="AA118" s="13"/>
      <c r="AB118" s="25"/>
    </row>
    <row r="119" spans="27:28" ht="15">
      <c r="AA119" s="13"/>
      <c r="AB119" s="25"/>
    </row>
    <row r="120" spans="27:28" ht="15">
      <c r="AA120" s="13"/>
      <c r="AB120" s="25"/>
    </row>
    <row r="121" spans="27:28" ht="15">
      <c r="AA121" s="13"/>
      <c r="AB121" s="25"/>
    </row>
    <row r="122" spans="27:28" ht="15">
      <c r="AA122" s="13"/>
      <c r="AB122" s="25"/>
    </row>
    <row r="123" spans="27:28" ht="15">
      <c r="AA123" s="13"/>
      <c r="AB123" s="25"/>
    </row>
    <row r="124" spans="27:28" ht="15">
      <c r="AA124" s="13"/>
      <c r="AB124" s="25"/>
    </row>
    <row r="125" spans="27:28" ht="15">
      <c r="AA125" s="13"/>
      <c r="AB125" s="25"/>
    </row>
    <row r="126" spans="27:28" ht="15">
      <c r="AA126" s="13"/>
      <c r="AB126" s="25"/>
    </row>
    <row r="127" spans="27:28" ht="15">
      <c r="AA127" s="13"/>
      <c r="AB127" s="25"/>
    </row>
    <row r="128" spans="27:28" ht="15">
      <c r="AA128" s="13"/>
      <c r="AB128" s="25"/>
    </row>
    <row r="129" spans="27:28" ht="15">
      <c r="AA129" s="13"/>
      <c r="AB129" s="25"/>
    </row>
    <row r="130" spans="27:28" ht="15">
      <c r="AA130" s="13"/>
      <c r="AB130" s="25"/>
    </row>
    <row r="131" spans="27:28" ht="15">
      <c r="AA131" s="13"/>
      <c r="AB131" s="25"/>
    </row>
    <row r="132" spans="27:28" ht="15">
      <c r="AA132" s="13"/>
      <c r="AB132" s="25"/>
    </row>
    <row r="133" spans="27:28">
      <c r="AB133" s="25"/>
    </row>
    <row r="134" spans="27:28">
      <c r="AB134" s="25"/>
    </row>
    <row r="135" spans="27:28">
      <c r="AB135" s="25"/>
    </row>
    <row r="136" spans="27:28">
      <c r="AB136" s="25"/>
    </row>
    <row r="137" spans="27:28">
      <c r="AB137" s="25"/>
    </row>
    <row r="138" spans="27:28">
      <c r="AB138" s="25"/>
    </row>
  </sheetData>
  <sheetProtection algorithmName="SHA-512" hashValue="ECxofEgHjmrdkCcSjUI8TOtoFMhQ7tJjynx9KqUqh/cfk66CQRK2GB2PK3oIFQWkVB9Oy7jFCRy06yJZxTK1tQ==" saltValue="g133+uSWav3hmaQkH/+Alg==" spinCount="100000" sheet="1" selectLockedCells="1"/>
  <dataConsolidate/>
  <mergeCells count="120">
    <mergeCell ref="B36:D36"/>
    <mergeCell ref="E36:H36"/>
    <mergeCell ref="B39:D39"/>
    <mergeCell ref="B37:D37"/>
    <mergeCell ref="E37:H37"/>
    <mergeCell ref="B38:D38"/>
    <mergeCell ref="I9:I10"/>
    <mergeCell ref="E35:G35"/>
    <mergeCell ref="B42:D42"/>
    <mergeCell ref="E42:G42"/>
    <mergeCell ref="B9:G10"/>
    <mergeCell ref="H9:H10"/>
    <mergeCell ref="B11:D12"/>
    <mergeCell ref="E11:H12"/>
    <mergeCell ref="I11:I12"/>
    <mergeCell ref="B13:D13"/>
    <mergeCell ref="E13:I13"/>
    <mergeCell ref="B14:D14"/>
    <mergeCell ref="E14:H14"/>
    <mergeCell ref="B40:D40"/>
    <mergeCell ref="E40:H40"/>
    <mergeCell ref="B41:D41"/>
    <mergeCell ref="B33:D33"/>
    <mergeCell ref="E33:H33"/>
    <mergeCell ref="S48:S49"/>
    <mergeCell ref="P46:P47"/>
    <mergeCell ref="Q46:Q47"/>
    <mergeCell ref="R46:R47"/>
    <mergeCell ref="S46:S47"/>
    <mergeCell ref="J37:O37"/>
    <mergeCell ref="J38:O38"/>
    <mergeCell ref="J39:O39"/>
    <mergeCell ref="J40:O40"/>
    <mergeCell ref="J43:O43"/>
    <mergeCell ref="B43:D43"/>
    <mergeCell ref="E43:H43"/>
    <mergeCell ref="J50:O50"/>
    <mergeCell ref="B55:R57"/>
    <mergeCell ref="B61:R63"/>
    <mergeCell ref="B15:D15"/>
    <mergeCell ref="E15:H15"/>
    <mergeCell ref="B18:D18"/>
    <mergeCell ref="E18:H18"/>
    <mergeCell ref="E21:H21"/>
    <mergeCell ref="E23:H23"/>
    <mergeCell ref="B25:D25"/>
    <mergeCell ref="E25:I25"/>
    <mergeCell ref="B26:D26"/>
    <mergeCell ref="E26:H26"/>
    <mergeCell ref="B22:D22"/>
    <mergeCell ref="E22:H22"/>
    <mergeCell ref="B23:D23"/>
    <mergeCell ref="B21:D21"/>
    <mergeCell ref="B32:D32"/>
    <mergeCell ref="E32:H32"/>
    <mergeCell ref="B29:D29"/>
    <mergeCell ref="E29:H29"/>
    <mergeCell ref="P50:S51"/>
    <mergeCell ref="B35:D35"/>
    <mergeCell ref="B34:D34"/>
    <mergeCell ref="B17:D17"/>
    <mergeCell ref="E17:I17"/>
    <mergeCell ref="K26:R27"/>
    <mergeCell ref="B24:D24"/>
    <mergeCell ref="E24:H24"/>
    <mergeCell ref="B19:D19"/>
    <mergeCell ref="E19:H19"/>
    <mergeCell ref="B20:D20"/>
    <mergeCell ref="E20:I20"/>
    <mergeCell ref="K31:S32"/>
    <mergeCell ref="B30:D30"/>
    <mergeCell ref="E30:I30"/>
    <mergeCell ref="B31:D31"/>
    <mergeCell ref="E31:H31"/>
    <mergeCell ref="B27:D27"/>
    <mergeCell ref="E27:H27"/>
    <mergeCell ref="B28:D28"/>
    <mergeCell ref="E28:H28"/>
    <mergeCell ref="K18:S19"/>
    <mergeCell ref="S16:S17"/>
    <mergeCell ref="K16:R17"/>
    <mergeCell ref="S21:S22"/>
    <mergeCell ref="P3:S4"/>
    <mergeCell ref="P5:S6"/>
    <mergeCell ref="E38:H38"/>
    <mergeCell ref="P48:P49"/>
    <mergeCell ref="R42:R43"/>
    <mergeCell ref="Q48:Q49"/>
    <mergeCell ref="R48:R49"/>
    <mergeCell ref="P40:S41"/>
    <mergeCell ref="Q42:Q43"/>
    <mergeCell ref="S42:S43"/>
    <mergeCell ref="P44:P45"/>
    <mergeCell ref="Q44:Q45"/>
    <mergeCell ref="E34:H34"/>
    <mergeCell ref="S26:S27"/>
    <mergeCell ref="R44:R45"/>
    <mergeCell ref="S44:S45"/>
    <mergeCell ref="P42:P43"/>
    <mergeCell ref="E41:H41"/>
    <mergeCell ref="E39:H39"/>
    <mergeCell ref="S11:S12"/>
    <mergeCell ref="K13:S14"/>
    <mergeCell ref="K11:R12"/>
    <mergeCell ref="K21:R22"/>
    <mergeCell ref="J36:O36"/>
    <mergeCell ref="B49:D49"/>
    <mergeCell ref="E49:H49"/>
    <mergeCell ref="J46:O46"/>
    <mergeCell ref="J49:O49"/>
    <mergeCell ref="B44:D44"/>
    <mergeCell ref="E44:H44"/>
    <mergeCell ref="B45:D45"/>
    <mergeCell ref="E45:G45"/>
    <mergeCell ref="B46:D46"/>
    <mergeCell ref="E46:H46"/>
    <mergeCell ref="B47:D47"/>
    <mergeCell ref="E47:H47"/>
    <mergeCell ref="B48:D48"/>
    <mergeCell ref="E48:G48"/>
  </mergeCells>
  <conditionalFormatting sqref="B39:D40">
    <cfRule type="expression" dxfId="206" priority="3825">
      <formula>$I$35="NO"</formula>
    </cfRule>
  </conditionalFormatting>
  <conditionalFormatting sqref="B43:E43">
    <cfRule type="expression" dxfId="205" priority="31">
      <formula>$I$42="NO"</formula>
    </cfRule>
  </conditionalFormatting>
  <conditionalFormatting sqref="B36:D38">
    <cfRule type="expression" dxfId="204" priority="29">
      <formula>$I$35="NO"</formula>
    </cfRule>
  </conditionalFormatting>
  <conditionalFormatting sqref="E36:E40">
    <cfRule type="expression" dxfId="203" priority="9">
      <formula>$I$35="NO"</formula>
    </cfRule>
  </conditionalFormatting>
  <conditionalFormatting sqref="B46:D46">
    <cfRule type="expression" dxfId="202" priority="7">
      <formula>$I$42="NO"</formula>
    </cfRule>
  </conditionalFormatting>
  <conditionalFormatting sqref="E46">
    <cfRule type="expression" dxfId="201" priority="6">
      <formula>$I$45="NO"</formula>
    </cfRule>
  </conditionalFormatting>
  <conditionalFormatting sqref="B49:D49">
    <cfRule type="expression" dxfId="200" priority="3">
      <formula>$I$42="NO"</formula>
    </cfRule>
  </conditionalFormatting>
  <conditionalFormatting sqref="E49">
    <cfRule type="expression" dxfId="199" priority="2">
      <formula>$I$48="NO"</formula>
    </cfRule>
  </conditionalFormatting>
  <dataValidations count="2">
    <dataValidation allowBlank="1" showInputMessage="1" showErrorMessage="1" errorTitle="Attention" error="Enter a numerical value between 0 and 2!" sqref="I41 I44 I47" xr:uid="{00000000-0002-0000-0300-000000000000}"/>
    <dataValidation operator="lessThanOrEqual" allowBlank="1" showInputMessage="1" showErrorMessage="1" sqref="I34" xr:uid="{00000000-0002-0000-0300-000001000000}"/>
  </dataValidations>
  <pageMargins left="0.1" right="0.1" top="0.25" bottom="0.25" header="0.31496062992125984" footer="0.31496062992125984"/>
  <pageSetup paperSize="9" scale="64" orientation="landscape" r:id="rId1"/>
  <headerFooter>
    <oddFooter>&amp;F</oddFooter>
  </headerFooter>
  <drawing r:id="rId2"/>
  <extLst>
    <ext xmlns:x14="http://schemas.microsoft.com/office/spreadsheetml/2009/9/main" uri="{78C0D931-6437-407d-A8EE-F0AAD7539E65}">
      <x14:conditionalFormattings>
        <x14:conditionalFormatting xmlns:xm="http://schemas.microsoft.com/office/excel/2006/main">
          <x14:cfRule type="expression" priority="83" id="{0D1FE309-76F7-47C2-84EA-7F8F4540DD77}">
            <xm:f>OR((AND($I$9=Translation!B101,CALC_2!H46=TRUE)),(AND($I$9=Translation!B101,$I$35=Translation!B101,CALC_2!H47=TRUE)),(AND($I$9=Translation!B101,CALC_2!H46=TRUE,$I$35=Translation!B101,CALC_2!H47=TRUE)))</xm:f>
            <x14:dxf>
              <font>
                <b/>
                <i val="0"/>
                <color theme="1"/>
              </font>
              <fill>
                <patternFill>
                  <bgColor rgb="FFFCAF17"/>
                </patternFill>
              </fill>
            </x14:dxf>
          </x14:cfRule>
          <xm:sqref>K31</xm:sqref>
        </x14:conditionalFormatting>
        <x14:conditionalFormatting xmlns:xm="http://schemas.microsoft.com/office/excel/2006/main">
          <x14:cfRule type="expression" priority="3290" id="{265AC42E-3BC4-4539-865D-F051D819F070}">
            <xm:f>$I$17=Translation!U117</xm:f>
            <x14:dxf>
              <font>
                <color rgb="FFFF0000"/>
              </font>
            </x14:dxf>
          </x14:cfRule>
          <xm:sqref>Z26</xm:sqref>
        </x14:conditionalFormatting>
        <x14:conditionalFormatting xmlns:xm="http://schemas.microsoft.com/office/excel/2006/main">
          <x14:cfRule type="expression" priority="3421" id="{18A732F6-426F-4199-8B61-CE7301E6BECF}">
            <xm:f>AND($I$9=Translation!B101, $E$20=Translation!B109, $E$20&lt;&gt;Translation!B106)</xm:f>
            <x14:dxf>
              <font>
                <color theme="1"/>
              </font>
              <fill>
                <patternFill>
                  <bgColor rgb="FFFDD78B"/>
                </patternFill>
              </fill>
            </x14:dxf>
          </x14:cfRule>
          <xm:sqref>I23</xm:sqref>
        </x14:conditionalFormatting>
        <x14:conditionalFormatting xmlns:xm="http://schemas.microsoft.com/office/excel/2006/main">
          <x14:cfRule type="expression" priority="3559" id="{728B92E1-64A9-4835-B0DE-22AB2FD8EDF1}">
            <xm:f>AND($I$9=Translation!B101, $E$25=Translation!B109, $E$25&lt;&gt;Translation!B106)</xm:f>
            <x14:dxf>
              <font>
                <color theme="1"/>
              </font>
              <fill>
                <patternFill>
                  <bgColor rgb="FFFDD78B"/>
                </patternFill>
              </fill>
            </x14:dxf>
          </x14:cfRule>
          <xm:sqref>I28</xm:sqref>
        </x14:conditionalFormatting>
        <x14:conditionalFormatting xmlns:xm="http://schemas.microsoft.com/office/excel/2006/main">
          <x14:cfRule type="expression" priority="3696" id="{05AEF336-DA05-425F-9689-6965D66D76AA}">
            <xm:f>AND($I$9=Translation!B101, $E$30=Translation!B109, $E$30&lt;&gt;Translation!B106)</xm:f>
            <x14:dxf>
              <font>
                <color theme="1"/>
              </font>
              <fill>
                <patternFill>
                  <bgColor rgb="FFFDD78B"/>
                </patternFill>
              </fill>
            </x14:dxf>
          </x14:cfRule>
          <xm:sqref>I33</xm:sqref>
        </x14:conditionalFormatting>
        <x14:conditionalFormatting xmlns:xm="http://schemas.microsoft.com/office/excel/2006/main">
          <x14:cfRule type="expression" priority="6735" id="{D3A947CD-8EA5-4F6B-9C58-8BC64CD38A74}">
            <xm:f>AND($I$9=Translation!B101,MAX(CALC_2!J42:K42)/1000&gt;90)</xm:f>
            <x14:dxf>
              <fill>
                <patternFill>
                  <bgColor rgb="FFEA0016"/>
                </patternFill>
              </fill>
            </x14:dxf>
          </x14:cfRule>
          <xm:sqref>K18:S19</xm:sqref>
        </x14:conditionalFormatting>
        <x14:conditionalFormatting xmlns:xm="http://schemas.microsoft.com/office/excel/2006/main">
          <x14:cfRule type="expression" priority="6736" id="{1EBFD0B3-4DA0-435C-8846-99535FC52CDF}">
            <xm:f>AND($I$9=Translation!B101,MAX(CALC_2!J42:K42)/1000&gt;90)</xm:f>
            <x14:dxf>
              <fill>
                <patternFill>
                  <bgColor rgb="FFEA0016"/>
                </patternFill>
              </fill>
            </x14:dxf>
          </x14:cfRule>
          <xm:sqref>S16:S17</xm:sqref>
        </x14:conditionalFormatting>
        <x14:conditionalFormatting xmlns:xm="http://schemas.microsoft.com/office/excel/2006/main">
          <x14:cfRule type="expression" priority="7729" id="{4F84DE30-F41B-4251-8DD6-109D32D2C76F}">
            <xm:f>AND($I$9=Translation!B101,((INFO!F21*CALC_2!F78)/100+CALC_2!F78)&gt;230)</xm:f>
            <x14:dxf>
              <font>
                <b/>
                <i val="0"/>
                <color theme="0"/>
              </font>
              <fill>
                <patternFill>
                  <bgColor rgb="FFEA0016"/>
                </patternFill>
              </fill>
            </x14:dxf>
          </x14:cfRule>
          <xm:sqref>S11:S12</xm:sqref>
        </x14:conditionalFormatting>
        <x14:conditionalFormatting xmlns:xm="http://schemas.microsoft.com/office/excel/2006/main">
          <x14:cfRule type="expression" priority="8906" id="{03DE9FE1-7EE6-429D-8D31-F0A31EE98628}">
            <xm:f>AND($I$9=Translation!B101,((INFO!F21*CALC_2!F78)/100+CALC_2!F78)&gt;230)</xm:f>
            <x14:dxf>
              <font>
                <b/>
                <i val="0"/>
                <color theme="0"/>
              </font>
              <fill>
                <patternFill>
                  <bgColor rgb="FFEA0016"/>
                </patternFill>
              </fill>
            </x14:dxf>
          </x14:cfRule>
          <xm:sqref>K13:S14</xm:sqref>
        </x14:conditionalFormatting>
        <x14:conditionalFormatting xmlns:xm="http://schemas.microsoft.com/office/excel/2006/main">
          <x14:cfRule type="expression" priority="33" id="{5A273301-73FD-433E-84B9-7AA4863EE75F}">
            <xm:f>$I$9=Translation!B101</xm:f>
            <x14:dxf>
              <font>
                <color theme="1"/>
              </font>
              <fill>
                <patternFill>
                  <bgColor rgb="FFFDD78B"/>
                </patternFill>
              </fill>
            </x14:dxf>
          </x14:cfRule>
          <xm:sqref>I42</xm:sqref>
        </x14:conditionalFormatting>
        <x14:conditionalFormatting xmlns:xm="http://schemas.microsoft.com/office/excel/2006/main">
          <x14:cfRule type="expression" priority="32" id="{013A11C0-3028-481F-BC54-E4FBD4140A8C}">
            <xm:f>AND($I$9=Translation!B101, $I$42=Translation!B101)</xm:f>
            <x14:dxf>
              <font>
                <color theme="1"/>
              </font>
              <fill>
                <patternFill>
                  <bgColor rgb="FFFDD78B"/>
                </patternFill>
              </fill>
            </x14:dxf>
          </x14:cfRule>
          <xm:sqref>I43</xm:sqref>
        </x14:conditionalFormatting>
        <x14:conditionalFormatting xmlns:xm="http://schemas.microsoft.com/office/excel/2006/main">
          <x14:cfRule type="expression" priority="30" id="{98D1D570-C2E7-4249-A5E5-9707B51584EA}">
            <xm:f>$I$9=Translation!B101</xm:f>
            <x14:dxf>
              <font>
                <color theme="1"/>
              </font>
              <fill>
                <patternFill>
                  <bgColor rgb="FFFDD78B"/>
                </patternFill>
              </fill>
            </x14:dxf>
          </x14:cfRule>
          <xm:sqref>I35</xm:sqref>
        </x14:conditionalFormatting>
        <x14:conditionalFormatting xmlns:xm="http://schemas.microsoft.com/office/excel/2006/main">
          <x14:cfRule type="expression" priority="28" id="{A7647559-5C30-4473-BC89-C7886FC18A70}">
            <xm:f>$I$9=Translation!B101</xm:f>
            <x14:dxf>
              <font>
                <color theme="1"/>
              </font>
              <fill>
                <patternFill>
                  <bgColor rgb="FFFDD78B"/>
                </patternFill>
              </fill>
            </x14:dxf>
          </x14:cfRule>
          <xm:sqref>I14</xm:sqref>
        </x14:conditionalFormatting>
        <x14:conditionalFormatting xmlns:xm="http://schemas.microsoft.com/office/excel/2006/main">
          <x14:cfRule type="expression" priority="27" id="{49724D50-2AA7-49D0-B1CE-187586815F2A}">
            <xm:f>$I$9=Translation!B101</xm:f>
            <x14:dxf>
              <font>
                <color theme="1"/>
              </font>
              <fill>
                <patternFill>
                  <bgColor rgb="FFFDD78B"/>
                </patternFill>
              </fill>
            </x14:dxf>
          </x14:cfRule>
          <xm:sqref>I15</xm:sqref>
        </x14:conditionalFormatting>
        <x14:conditionalFormatting xmlns:xm="http://schemas.microsoft.com/office/excel/2006/main">
          <x14:cfRule type="expression" priority="26" id="{F14CA136-44E3-4318-9724-6F461487BBC9}">
            <xm:f>$I$9=Translation!B101</xm:f>
            <x14:dxf>
              <font>
                <color theme="1"/>
              </font>
              <fill>
                <patternFill>
                  <bgColor rgb="FFFDD78B"/>
                </patternFill>
              </fill>
            </x14:dxf>
          </x14:cfRule>
          <xm:sqref>E17</xm:sqref>
        </x14:conditionalFormatting>
        <x14:conditionalFormatting xmlns:xm="http://schemas.microsoft.com/office/excel/2006/main">
          <x14:cfRule type="expression" priority="25" id="{7298B897-547A-4F0B-B2CF-D681509D0124}">
            <xm:f>$I$9=Translation!B101</xm:f>
            <x14:dxf>
              <font>
                <color theme="1"/>
              </font>
              <fill>
                <patternFill>
                  <bgColor rgb="FFFDD78B"/>
                </patternFill>
              </fill>
            </x14:dxf>
          </x14:cfRule>
          <xm:sqref>E20:I20</xm:sqref>
        </x14:conditionalFormatting>
        <x14:conditionalFormatting xmlns:xm="http://schemas.microsoft.com/office/excel/2006/main">
          <x14:cfRule type="expression" priority="24" id="{86EE927C-AD30-4B1A-81A8-E100E3E558C9}">
            <xm:f>$I$9=Translation!B101</xm:f>
            <x14:dxf>
              <font>
                <color theme="1"/>
              </font>
              <fill>
                <patternFill>
                  <bgColor rgb="FFFDD78B"/>
                </patternFill>
              </fill>
            </x14:dxf>
          </x14:cfRule>
          <xm:sqref>E25</xm:sqref>
        </x14:conditionalFormatting>
        <x14:conditionalFormatting xmlns:xm="http://schemas.microsoft.com/office/excel/2006/main">
          <x14:cfRule type="expression" priority="23" id="{05F1B36B-24C0-47D1-B587-AE7DDF9AF38F}">
            <xm:f>$I$9=Translation!B101</xm:f>
            <x14:dxf>
              <font>
                <color theme="1"/>
              </font>
              <fill>
                <patternFill>
                  <bgColor rgb="FFFDD78B"/>
                </patternFill>
              </fill>
            </x14:dxf>
          </x14:cfRule>
          <xm:sqref>E30</xm:sqref>
        </x14:conditionalFormatting>
        <x14:conditionalFormatting xmlns:xm="http://schemas.microsoft.com/office/excel/2006/main">
          <x14:cfRule type="expression" priority="18" id="{88E1E8FE-CBE6-4E9C-AD78-2BD2784A47CB}">
            <xm:f>AND($I$9=Translation!B101, $I$35=Translation!B101)</xm:f>
            <x14:dxf>
              <font>
                <color theme="1"/>
              </font>
              <fill>
                <patternFill>
                  <bgColor rgb="FFFDD78B"/>
                </patternFill>
              </fill>
            </x14:dxf>
          </x14:cfRule>
          <xm:sqref>I36</xm:sqref>
        </x14:conditionalFormatting>
        <x14:conditionalFormatting xmlns:xm="http://schemas.microsoft.com/office/excel/2006/main">
          <x14:cfRule type="expression" priority="19" id="{9596B38E-DB7C-473C-BCA5-E2E7165914C1}">
            <xm:f>AND($I$9=Translation!B101, $I$35=Translation!B101)</xm:f>
            <x14:dxf>
              <font>
                <color theme="1"/>
              </font>
              <fill>
                <patternFill>
                  <bgColor rgb="FFFDD78B"/>
                </patternFill>
              </fill>
            </x14:dxf>
          </x14:cfRule>
          <xm:sqref>I37</xm:sqref>
        </x14:conditionalFormatting>
        <x14:conditionalFormatting xmlns:xm="http://schemas.microsoft.com/office/excel/2006/main">
          <x14:cfRule type="expression" priority="20" id="{411DBC85-9B7C-4976-A409-693ADCD18D6E}">
            <xm:f>AND($I$9=Translation!B101, $I$35=Translation!B101)</xm:f>
            <x14:dxf>
              <font>
                <color theme="1"/>
              </font>
              <fill>
                <patternFill>
                  <bgColor rgb="FFFDD78B"/>
                </patternFill>
              </fill>
            </x14:dxf>
          </x14:cfRule>
          <xm:sqref>I38</xm:sqref>
        </x14:conditionalFormatting>
        <x14:conditionalFormatting xmlns:xm="http://schemas.microsoft.com/office/excel/2006/main">
          <x14:cfRule type="expression" priority="21" id="{A5717AAA-B810-4E20-95C6-728CBB5F7002}">
            <xm:f>AND($I$9=Translation!B101, $I$35=Translation!B101)</xm:f>
            <x14:dxf>
              <font>
                <color theme="1"/>
              </font>
              <fill>
                <patternFill>
                  <bgColor rgb="FFFDD78B"/>
                </patternFill>
              </fill>
            </x14:dxf>
          </x14:cfRule>
          <xm:sqref>I39</xm:sqref>
        </x14:conditionalFormatting>
        <x14:conditionalFormatting xmlns:xm="http://schemas.microsoft.com/office/excel/2006/main">
          <x14:cfRule type="expression" priority="22" id="{AFB98155-30DD-4E7A-9105-412ED68B6FC1}">
            <xm:f>AND($I$9=Translation!B101, $I$35=Translation!B101)</xm:f>
            <x14:dxf>
              <font>
                <color theme="1"/>
              </font>
              <fill>
                <patternFill>
                  <bgColor rgb="FFFDD78B"/>
                </patternFill>
              </fill>
            </x14:dxf>
          </x14:cfRule>
          <xm:sqref>I40</xm:sqref>
        </x14:conditionalFormatting>
        <x14:conditionalFormatting xmlns:xm="http://schemas.microsoft.com/office/excel/2006/main">
          <x14:cfRule type="expression" priority="17" id="{A0FE67CF-89B3-4DA1-89AE-F559C968D1CA}">
            <xm:f>AND($I$13=Translation!D101,$I$35=Translation!D101,($I$36+$I$37) &gt; 2)</xm:f>
            <x14:dxf>
              <font>
                <color theme="1"/>
              </font>
            </x14:dxf>
          </x14:cfRule>
          <xm:sqref>J25</xm:sqref>
        </x14:conditionalFormatting>
        <x14:conditionalFormatting xmlns:xm="http://schemas.microsoft.com/office/excel/2006/main">
          <x14:cfRule type="expression" priority="16" id="{6D785C7A-0E31-4ADE-8F74-B4E5CF460D51}">
            <xm:f>AND($I$9=Translation!B101, $E$17&lt;&gt;Translation!B103)</xm:f>
            <x14:dxf>
              <font>
                <color theme="1"/>
              </font>
              <fill>
                <patternFill>
                  <bgColor rgb="FFFDD78B"/>
                </patternFill>
              </fill>
            </x14:dxf>
          </x14:cfRule>
          <xm:sqref>I18</xm:sqref>
        </x14:conditionalFormatting>
        <x14:conditionalFormatting xmlns:xm="http://schemas.microsoft.com/office/excel/2006/main">
          <x14:cfRule type="expression" priority="14" id="{99C96530-3EE2-4BFB-A1CE-957CB6341CD3}">
            <xm:f>AND($I$9=Translation!B101, $E$20&lt;&gt;Translation!B106)</xm:f>
            <x14:dxf>
              <font>
                <color theme="1"/>
              </font>
              <fill>
                <patternFill>
                  <bgColor rgb="FFFDD78B"/>
                </patternFill>
              </fill>
            </x14:dxf>
          </x14:cfRule>
          <xm:sqref>I21</xm:sqref>
        </x14:conditionalFormatting>
        <x14:conditionalFormatting xmlns:xm="http://schemas.microsoft.com/office/excel/2006/main">
          <x14:cfRule type="expression" priority="15" id="{584F9DC8-C610-42D9-A841-9FB544492010}">
            <xm:f>AND($I$9=Translation!B101, $E$20&lt;&gt;Translation!B106)</xm:f>
            <x14:dxf>
              <font>
                <color theme="1"/>
              </font>
              <fill>
                <patternFill>
                  <bgColor rgb="FFFDD78B"/>
                </patternFill>
              </fill>
            </x14:dxf>
          </x14:cfRule>
          <xm:sqref>I22</xm:sqref>
        </x14:conditionalFormatting>
        <x14:conditionalFormatting xmlns:xm="http://schemas.microsoft.com/office/excel/2006/main">
          <x14:cfRule type="expression" priority="12" id="{CD355E46-AC85-42F7-BE28-5EFE6C3092DD}">
            <xm:f>AND($I$9=Translation!B101, $E$25&lt;&gt;Translation!B106)</xm:f>
            <x14:dxf>
              <font>
                <color theme="1"/>
              </font>
              <fill>
                <patternFill>
                  <bgColor rgb="FFFDD78B"/>
                </patternFill>
              </fill>
            </x14:dxf>
          </x14:cfRule>
          <xm:sqref>I26</xm:sqref>
        </x14:conditionalFormatting>
        <x14:conditionalFormatting xmlns:xm="http://schemas.microsoft.com/office/excel/2006/main">
          <x14:cfRule type="expression" priority="13" id="{B615E86E-45AD-4F0A-80CA-889CE35E9A0A}">
            <xm:f>AND($I$9=Translation!B101, $E$25&lt;&gt;Translation!B106)</xm:f>
            <x14:dxf>
              <font>
                <color theme="1"/>
              </font>
              <fill>
                <patternFill>
                  <bgColor rgb="FFFDD78B"/>
                </patternFill>
              </fill>
            </x14:dxf>
          </x14:cfRule>
          <xm:sqref>I27</xm:sqref>
        </x14:conditionalFormatting>
        <x14:conditionalFormatting xmlns:xm="http://schemas.microsoft.com/office/excel/2006/main">
          <x14:cfRule type="expression" priority="10" id="{30CBE58A-4F22-40A7-AE83-D3D85D10A521}">
            <xm:f>AND($I$9=Translation!B101, $E$30&lt;&gt;Translation!B106)</xm:f>
            <x14:dxf>
              <font>
                <color theme="1"/>
              </font>
              <fill>
                <patternFill>
                  <bgColor rgb="FFFDD78B"/>
                </patternFill>
              </fill>
            </x14:dxf>
          </x14:cfRule>
          <xm:sqref>I31</xm:sqref>
        </x14:conditionalFormatting>
        <x14:conditionalFormatting xmlns:xm="http://schemas.microsoft.com/office/excel/2006/main">
          <x14:cfRule type="expression" priority="11" id="{EF2C9646-CD7C-4585-B385-9EA1FA9EE079}">
            <xm:f>AND($I$9=Translation!B101, $E$30&lt;&gt;Translation!B106)</xm:f>
            <x14:dxf>
              <font>
                <color theme="1"/>
              </font>
              <fill>
                <patternFill>
                  <bgColor rgb="FFFDD78B"/>
                </patternFill>
              </fill>
            </x14:dxf>
          </x14:cfRule>
          <xm:sqref>I32</xm:sqref>
        </x14:conditionalFormatting>
        <x14:conditionalFormatting xmlns:xm="http://schemas.microsoft.com/office/excel/2006/main">
          <x14:cfRule type="expression" priority="8" id="{CEDE1604-55E6-49D9-8383-EF94B9A53DAD}">
            <xm:f>$I$9=Translation!B101</xm:f>
            <x14:dxf>
              <font>
                <color theme="1"/>
              </font>
              <fill>
                <patternFill>
                  <bgColor rgb="FFFDD78B"/>
                </patternFill>
              </fill>
            </x14:dxf>
          </x14:cfRule>
          <xm:sqref>I45</xm:sqref>
        </x14:conditionalFormatting>
        <x14:conditionalFormatting xmlns:xm="http://schemas.microsoft.com/office/excel/2006/main">
          <x14:cfRule type="expression" priority="5" id="{4B513E5E-BF4C-41AB-BB6F-470AA8689F52}">
            <xm:f>AND($I$9=Translation!B101, $I$45=Translation!B101)</xm:f>
            <x14:dxf>
              <font>
                <color theme="1"/>
              </font>
              <fill>
                <patternFill>
                  <bgColor rgb="FFFDD78B"/>
                </patternFill>
              </fill>
            </x14:dxf>
          </x14:cfRule>
          <xm:sqref>I46</xm:sqref>
        </x14:conditionalFormatting>
        <x14:conditionalFormatting xmlns:xm="http://schemas.microsoft.com/office/excel/2006/main">
          <x14:cfRule type="expression" priority="4" id="{99F96136-8CD2-4111-BD8C-326097887675}">
            <xm:f>$I$9=Translation!B101</xm:f>
            <x14:dxf>
              <font>
                <color theme="1"/>
              </font>
              <fill>
                <patternFill>
                  <bgColor rgb="FFFDD78B"/>
                </patternFill>
              </fill>
            </x14:dxf>
          </x14:cfRule>
          <xm:sqref>I48</xm:sqref>
        </x14:conditionalFormatting>
        <x14:conditionalFormatting xmlns:xm="http://schemas.microsoft.com/office/excel/2006/main">
          <x14:cfRule type="expression" priority="1" id="{56A2BE57-04E7-4089-B4DE-1EEECA510FEF}">
            <xm:f>AND($I$9=Translation!B101, $I$48=Translation!B101)</xm:f>
            <x14:dxf>
              <font>
                <color theme="1"/>
              </font>
              <fill>
                <patternFill>
                  <bgColor rgb="FFFDD78B"/>
                </patternFill>
              </fill>
            </x14:dxf>
          </x14:cfRule>
          <xm:sqref>I49</xm:sqref>
        </x14:conditionalFormatting>
      </x14:conditionalFormattings>
    </ext>
    <ext xmlns:x14="http://schemas.microsoft.com/office/spreadsheetml/2009/9/main" uri="{CCE6A557-97BC-4b89-ADB6-D9C93CAAB3DF}">
      <x14:dataValidations xmlns:xm="http://schemas.microsoft.com/office/excel/2006/main" count="29">
        <x14:dataValidation type="list" allowBlank="1" showInputMessage="1" showErrorMessage="1" xr:uid="{00000000-0002-0000-0300-000002000000}">
          <x14:formula1>
            <xm:f>Translation!$B$101:$B$102</xm:f>
          </x14:formula1>
          <xm:sqref>I9:I10</xm:sqref>
        </x14:dataValidation>
        <x14:dataValidation type="list" allowBlank="1" showInputMessage="1" showErrorMessage="1" errorTitle="ERROR" error=" " xr:uid="{00000000-0002-0000-0300-000014000000}">
          <x14:formula1>
            <xm:f>IF(I9=Translation!B101,IF(E17=Translation!B104,CALC_1!A2:A6,IF(E17=Translation!B105,CALC_1!A1:A701,0)),0)</xm:f>
          </x14:formula1>
          <xm:sqref>I18</xm:sqref>
        </x14:dataValidation>
        <x14:dataValidation type="list" allowBlank="1" showInputMessage="1" showErrorMessage="1" errorTitle="ERROR" error=" " xr:uid="{00000000-0002-0000-0300-000015000000}">
          <x14:formula1>
            <xm:f>IF(I9=Translation!B101,IF(E20=Translation!B107,CALC_1!A2:A3,IF(E20=Translation!B108,CALC_1!A2:A3,IF(E20=Translation!B109,CALC_1!A1:A9,IF(E20=Translation!B110,CALC_1!A1:A797,0)))),0)</xm:f>
          </x14:formula1>
          <xm:sqref>I21</xm:sqref>
        </x14:dataValidation>
        <x14:dataValidation type="list" allowBlank="1" showInputMessage="1" showErrorMessage="1" errorTitle="ERROR" error=" " xr:uid="{00000000-0002-0000-0300-000016000000}">
          <x14:formula1>
            <xm:f>IF(I9=Translation!B101,IF(E20=Translation!B107,CALC_1!A1:A601,IF(E20=Translation!B108,CALC_1!A1:A601,IF(E20=Translation!B109,CALC_1!A1:A3,IF(E20=Translation!B110,CALC_1!A1:A797,0)))),0)</xm:f>
          </x14:formula1>
          <xm:sqref>I22</xm:sqref>
        </x14:dataValidation>
        <x14:dataValidation type="list" allowBlank="1" showInputMessage="1" showErrorMessage="1" errorTitle="ERROR" error=" " xr:uid="{00000000-0002-0000-0300-000017000000}">
          <x14:formula1>
            <xm:f>IF(I9=Translation!B101,IF(E25=Translation!B107,CALC_1!A2:A3,IF(E25=Translation!B108,CALC_1!A2:A3,IF(E25=Translation!B109,CALC_1!A1:A9,IF(E25=Translation!B110,CALC_1!A1:A797,0)))),0)</xm:f>
          </x14:formula1>
          <xm:sqref>I26</xm:sqref>
        </x14:dataValidation>
        <x14:dataValidation type="list" allowBlank="1" showInputMessage="1" showErrorMessage="1" errorTitle="ERROR" error=" " xr:uid="{00000000-0002-0000-0300-000018000000}">
          <x14:formula1>
            <xm:f>IF(I9=Translation!B101,IF(E25=Translation!B107,CALC_1!A1:A601,IF(E25=Translation!B108,CALC_1!A1:A601,IF(E25=Translation!B109,CALC_1!A1:A3,IF(E25=Translation!B110,CALC_1!A1:A797,0)))),0)</xm:f>
          </x14:formula1>
          <xm:sqref>I27</xm:sqref>
        </x14:dataValidation>
        <x14:dataValidation type="list" allowBlank="1" showInputMessage="1" showErrorMessage="1" errorTitle="ERROR" error=" " xr:uid="{00000000-0002-0000-0300-000019000000}">
          <x14:formula1>
            <xm:f>IF(I9=Translation!B101,IF(E30=Translation!B107,CALC_1!A2:A3,IF(E30=Translation!B108,CALC_1!A2:A3,IF(E30=Translation!B109,CALC_1!A1:A9,IF(E30=Translation!B110,CALC_1!A1:A797,0)))),0)</xm:f>
          </x14:formula1>
          <xm:sqref>I31</xm:sqref>
        </x14:dataValidation>
        <x14:dataValidation type="list" allowBlank="1" showInputMessage="1" showErrorMessage="1" errorTitle="ERROR" error=" " xr:uid="{00000000-0002-0000-0300-00001A000000}">
          <x14:formula1>
            <xm:f>IF(I9=Translation!B101,IF(E30=Translation!B107,CALC_1!A1:A601,IF(E30=Translation!B108,CALC_1!A1:A601,IF(E30=Translation!B109,CALC_1!A1:A3,IF(E30=Translation!B110,CALC_1!A1:A797,0)))),0)</xm:f>
          </x14:formula1>
          <xm:sqref>I32</xm:sqref>
        </x14:dataValidation>
        <x14:dataValidation type="list" allowBlank="1" showInputMessage="1" showErrorMessage="1" errorTitle="ERROR" error=" " xr:uid="{27BEB89A-3E7A-4448-B75B-F7E069155ACC}">
          <x14:formula1>
            <xm:f>IF(AND(I9=Translation!B101,I48=Translation!B101),IF(IF(CALC_2!H8&gt;2,2,CALC_2!H8)+CALC_2!H23-CALC_2!H33-CALC_2!H36-CALC_2!H38&lt;1,OFFSET(CALC_2!A1,0,0),OFFSET(CALC_2!A2,0,0,IF(CALC_2!H8&gt;2,2,CALC_2!H8)+CALC_2!H23-CALC_2!H33-CALC_2!H36-CALC_2!H38,1)),0)</xm:f>
          </x14:formula1>
          <xm:sqref>I49</xm:sqref>
        </x14:dataValidation>
        <x14:dataValidation type="list" allowBlank="1" showErrorMessage="1" errorTitle="ERROR" error=" " xr:uid="{00000000-0002-0000-0300-000003000000}">
          <x14:formula1>
            <xm:f>IF(I9=Translation!B101,IF(E30=Translation!B109,CALC_2!A1:A121,0),0)</xm:f>
          </x14:formula1>
          <xm:sqref>I33</xm:sqref>
        </x14:dataValidation>
        <x14:dataValidation type="list" allowBlank="1" showErrorMessage="1" errorTitle="ERROR" error=" " xr:uid="{00000000-0002-0000-0300-000004000000}">
          <x14:formula1>
            <xm:f>IF(I9=Translation!B101,IF(E25=Translation!B109,CALC_2!A1:A121,0),0)</xm:f>
          </x14:formula1>
          <xm:sqref>I28</xm:sqref>
        </x14:dataValidation>
        <x14:dataValidation type="list" allowBlank="1" showErrorMessage="1" errorTitle="ERROR" error=" " xr:uid="{00000000-0002-0000-0300-000005000000}">
          <x14:formula1>
            <xm:f>IF(I9=Translation!B101,IF(E20=Translation!B109,CALC_2!A1:A121,0),0)</xm:f>
          </x14:formula1>
          <xm:sqref>I23</xm:sqref>
        </x14:dataValidation>
        <x14:dataValidation type="list" allowBlank="1" showInputMessage="1" showErrorMessage="1" errorTitle="ERROR" error=" " xr:uid="{00000000-0002-0000-0300-000006000000}">
          <x14:formula1>
            <xm:f>IF(AND(I9=Translation!B101,I42=Translation!B101),IF(IF(CALC_2!H8&gt;2,2,CALC_2!H8)+CALC_2!H23-CALC_2!H33-CALC_2!H38-CALC_2!H40&lt;1,OFFSET(CALC_2!A1,0,0),OFFSET(CALC_2!A2,0,0,IF(CALC_2!H8&gt;2,2,CALC_2!H8)+CALC_2!H23-CALC_2!H33-CALC_2!H38-CALC_2!H40,1)),0)</xm:f>
          </x14:formula1>
          <xm:sqref>I43</xm:sqref>
        </x14:dataValidation>
        <x14:dataValidation type="list" allowBlank="1" showInputMessage="1" showErrorMessage="1" errorTitle=" ERROR" error=" " xr:uid="{00000000-0002-0000-0300-000009000000}">
          <x14:formula1>
            <xm:f>IF(I9=Translation!B101,CALC_2!A1:A6,0)</xm:f>
          </x14:formula1>
          <xm:sqref>I14</xm:sqref>
        </x14:dataValidation>
        <x14:dataValidation type="list" operator="greaterThanOrEqual" allowBlank="1" showInputMessage="1" showErrorMessage="1" errorTitle="ERROR" error=" " xr:uid="{00000000-0002-0000-0300-00000F000000}">
          <x14:formula1>
            <xm:f>IF(AND(I9=Translation!B101,I35=Translation!B101),OFFSET(CALC_2!A1,0,0,IF(CALC_2!N33-CALC_2!H31&lt;1,1,CALC_2!N33-CALC_2!H31+1),1),0)</xm:f>
          </x14:formula1>
          <xm:sqref>I36</xm:sqref>
        </x14:dataValidation>
        <x14:dataValidation type="list" operator="greaterThanOrEqual" allowBlank="1" showInputMessage="1" showErrorMessage="1" errorTitle="ERROR" error=" " xr:uid="{00000000-0002-0000-0300-000010000000}">
          <x14:formula1>
            <xm:f>IF(AND(I9=Translation!B101,I35=Translation!B101),OFFSET(CALC_2!A1,0,0,IF(CALC_2!N33-CALC_2!H30&lt;1,1,CALC_2!N33-CALC_2!H30+1),1),0)</xm:f>
          </x14:formula1>
          <xm:sqref>I37</xm:sqref>
        </x14:dataValidation>
        <x14:dataValidation type="list" allowBlank="1" showInputMessage="1" showErrorMessage="1" errorTitle="ERROR" error=" " xr:uid="{00000000-0002-0000-0300-000011000000}">
          <x14:formula1>
            <xm:f>IF(AND(I9=Translation!B101,I35=Translation!B101),OFFSET(CALC_2!A1,0,0,(((CALC_2!H30+CALC_2!H31)*4)+1),1),0)</xm:f>
          </x14:formula1>
          <xm:sqref>I38</xm:sqref>
        </x14:dataValidation>
        <x14:dataValidation type="list" allowBlank="1" showInputMessage="1" showErrorMessage="1" errorTitle="ERROR" error=" " xr:uid="{00000000-0002-0000-0300-000012000000}">
          <x14:formula1>
            <xm:f>IF(AND(I9=Translation!B101,I35=Translation!B101),IF(CALC_2!N33&lt;(1+CALC_2!N32),OFFSET(CALC_2!A1,IF(CALC_2!N33&lt;1,0,CALC_2!N33),0),OFFSET(CALC_2!A1,CALC_2!N32,0,IF(CALC_2!N33&lt;((2*CALC_2!N32)+1),CALC_2!N33-CALC_2!N32+1,CALC_2!N32+1),1)),0)</xm:f>
          </x14:formula1>
          <xm:sqref>I39</xm:sqref>
        </x14:dataValidation>
        <x14:dataValidation type="list" allowBlank="1" showInputMessage="1" showErrorMessage="1" errorTitle="ERROR" error=" " xr:uid="{00000000-0002-0000-0300-000013000000}">
          <x14:formula1>
            <xm:f>IF(AND(I9=Translation!B101,I35=Translation!B101),OFFSET(CALC_2!A1,0,0,((CALC_2!H30+CALC_2!H31)+1),1),0)</xm:f>
          </x14:formula1>
          <xm:sqref>I40</xm:sqref>
        </x14:dataValidation>
        <x14:dataValidation type="list" allowBlank="1" showInputMessage="1" showErrorMessage="1" errorTitle="ERROR" error=" " xr:uid="{0480047A-03EC-4200-82CC-59EED8C37845}">
          <x14:formula1>
            <xm:f>IF(AND(I9=Translation!B101,I45=Translation!B101),IF(IF(CALC_2!H8&gt;2,2,CALC_2!H8)+CALC_2!H23-CALC_2!H33-CALC_2!H36-CALC_2!H40&lt;1,OFFSET(CALC_2!A1,0,0),OFFSET(CALC_2!A2,0,0,IF(CALC_2!H8&gt;2,2,CALC_2!H8)+CALC_2!H23-CALC_2!H33-CALC_2!H36-CALC_2!H40,1)),0)</xm:f>
          </x14:formula1>
          <xm:sqref>I46</xm:sqref>
        </x14:dataValidation>
        <x14:dataValidation type="list" allowBlank="1" showInputMessage="1" showErrorMessage="1" xr:uid="{00000000-0002-0000-0300-000007000000}">
          <x14:formula1>
            <xm:f>IF(I9=Translation!B101,Translation!$B$101:$B$102,0)</xm:f>
          </x14:formula1>
          <xm:sqref>I42</xm:sqref>
        </x14:dataValidation>
        <x14:dataValidation type="list" allowBlank="1" showInputMessage="1" showErrorMessage="1" xr:uid="{00000000-0002-0000-0300-000008000000}">
          <x14:formula1>
            <xm:f>IF(I9=Translation!B101,Translation!$B$101:$B$102,0)</xm:f>
          </x14:formula1>
          <xm:sqref>I35</xm:sqref>
        </x14:dataValidation>
        <x14:dataValidation type="list" allowBlank="1" showInputMessage="1" showErrorMessage="1" errorTitle="ERROR" error=" " xr:uid="{00000000-0002-0000-0300-00000A000000}">
          <x14:formula1>
            <xm:f>IF(I9=Translation!B101,CALC_2!$A$1:$A$2,0)</xm:f>
          </x14:formula1>
          <xm:sqref>I15</xm:sqref>
        </x14:dataValidation>
        <x14:dataValidation type="list" allowBlank="1" showInputMessage="1" showErrorMessage="1" errorTitle="ERROR" error=" " xr:uid="{00000000-0002-0000-0300-00000B000000}">
          <x14:formula1>
            <xm:f>IF(I9=Translation!B101,Translation!B103:B105,0)</xm:f>
          </x14:formula1>
          <xm:sqref>E17:I17</xm:sqref>
        </x14:dataValidation>
        <x14:dataValidation type="list" allowBlank="1" showInputMessage="1" showErrorMessage="1" errorTitle="ERROR" error=" " xr:uid="{00000000-0002-0000-0300-00000C000000}">
          <x14:formula1>
            <xm:f>IF(I9=Translation!B101,Translation!$B$106:$B$110,0)</xm:f>
          </x14:formula1>
          <xm:sqref>E20:I20</xm:sqref>
        </x14:dataValidation>
        <x14:dataValidation type="list" allowBlank="1" showInputMessage="1" showErrorMessage="1" errorTitle="ERROR" error=" " xr:uid="{00000000-0002-0000-0300-00000D000000}">
          <x14:formula1>
            <xm:f>IF(I9=Translation!B101,Translation!$B$106:$B$110,0)</xm:f>
          </x14:formula1>
          <xm:sqref>E25:I25</xm:sqref>
        </x14:dataValidation>
        <x14:dataValidation type="list" allowBlank="1" showInputMessage="1" showErrorMessage="1" errorTitle="ERROR" error=" " xr:uid="{00000000-0002-0000-0300-00000E000000}">
          <x14:formula1>
            <xm:f>IF(I9=Translation!B101,Translation!$B$106:$B$110,0)</xm:f>
          </x14:formula1>
          <xm:sqref>E30:I30</xm:sqref>
        </x14:dataValidation>
        <x14:dataValidation type="list" allowBlank="1" showInputMessage="1" showErrorMessage="1" xr:uid="{70F89A2A-8205-46DD-9353-F555F837254F}">
          <x14:formula1>
            <xm:f>IF(I9=Translation!B101,Translation!$B$101:$B$102,0)</xm:f>
          </x14:formula1>
          <xm:sqref>I45</xm:sqref>
        </x14:dataValidation>
        <x14:dataValidation type="list" allowBlank="1" showInputMessage="1" showErrorMessage="1" xr:uid="{8A44CA6F-437C-4C38-8F5D-E934E28555E3}">
          <x14:formula1>
            <xm:f>IF(I9=Translation!B101,Translation!$B$101:$B$102,0)</xm:f>
          </x14:formula1>
          <xm:sqref>I48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2:AK138"/>
  <sheetViews>
    <sheetView showGridLines="0" showRowColHeaders="0" zoomScale="80" zoomScaleNormal="80" workbookViewId="0">
      <selection activeCell="I9" sqref="I9:I10"/>
    </sheetView>
  </sheetViews>
  <sheetFormatPr defaultColWidth="11.42578125" defaultRowHeight="12.75"/>
  <cols>
    <col min="1" max="9" width="12.85546875" style="18" customWidth="1"/>
    <col min="10" max="10" width="16.7109375" style="18" customWidth="1"/>
    <col min="11" max="20" width="12.85546875" style="18" customWidth="1"/>
    <col min="21" max="26" width="11.42578125" style="39" customWidth="1"/>
    <col min="27" max="27" width="9.7109375" style="18" customWidth="1"/>
    <col min="28" max="28" width="24.28515625" style="21" customWidth="1"/>
    <col min="29" max="29" width="9.7109375" style="21" customWidth="1"/>
    <col min="30" max="30" width="9.85546875" style="21" customWidth="1"/>
    <col min="31" max="31" width="13.85546875" style="21" customWidth="1"/>
    <col min="32" max="32" width="12.140625" style="21" customWidth="1"/>
    <col min="33" max="33" width="12.7109375" style="21" customWidth="1"/>
    <col min="34" max="34" width="10.140625" style="21" customWidth="1"/>
    <col min="35" max="35" width="9.5703125" style="21" customWidth="1"/>
    <col min="36" max="36" width="13.7109375" style="21" customWidth="1"/>
    <col min="37" max="37" width="12.140625" style="21" customWidth="1"/>
    <col min="38" max="16384" width="11.42578125" style="18"/>
  </cols>
  <sheetData>
    <row r="2" spans="1:37" ht="12.75" customHeight="1">
      <c r="J2" s="166"/>
      <c r="AB2" s="18"/>
      <c r="AC2" s="18"/>
      <c r="AD2" s="18"/>
      <c r="AE2" s="18"/>
      <c r="AF2" s="18"/>
      <c r="AG2" s="18"/>
      <c r="AH2" s="18"/>
      <c r="AI2" s="18"/>
      <c r="AJ2" s="18"/>
      <c r="AK2" s="18"/>
    </row>
    <row r="3" spans="1:37" ht="12.75" customHeight="1">
      <c r="J3" s="166"/>
      <c r="P3" s="393" t="str">
        <f ca="1">Translation!B11</f>
        <v>PRAESENSA</v>
      </c>
      <c r="Q3" s="393"/>
      <c r="R3" s="393"/>
      <c r="S3" s="393"/>
      <c r="T3" s="353"/>
      <c r="AB3" s="18"/>
      <c r="AC3" s="18"/>
      <c r="AD3" s="18"/>
      <c r="AE3" s="18"/>
      <c r="AF3" s="18"/>
      <c r="AG3" s="18"/>
      <c r="AH3" s="18"/>
      <c r="AI3" s="18"/>
      <c r="AJ3" s="18"/>
      <c r="AK3" s="18"/>
    </row>
    <row r="4" spans="1:37" ht="12.75" customHeight="1">
      <c r="J4" s="166"/>
      <c r="P4" s="393"/>
      <c r="Q4" s="393"/>
      <c r="R4" s="393"/>
      <c r="S4" s="393"/>
      <c r="T4" s="353"/>
      <c r="AB4" s="18"/>
      <c r="AC4" s="18"/>
      <c r="AD4" s="18"/>
      <c r="AE4" s="18"/>
      <c r="AF4" s="18"/>
      <c r="AG4" s="18"/>
      <c r="AH4" s="18"/>
      <c r="AI4" s="18"/>
      <c r="AJ4" s="18"/>
      <c r="AK4" s="18"/>
    </row>
    <row r="5" spans="1:37" ht="15" customHeight="1">
      <c r="J5" s="166"/>
      <c r="P5" s="394" t="str">
        <f ca="1">Translation!B12&amp;" "&amp;Translation!B13&amp;" "&amp;Translation!B14</f>
        <v xml:space="preserve">Power calculator V1.3 </v>
      </c>
      <c r="Q5" s="394"/>
      <c r="R5" s="394"/>
      <c r="S5" s="394"/>
      <c r="T5" s="354"/>
      <c r="AB5" s="18"/>
      <c r="AC5" s="18"/>
      <c r="AD5" s="18"/>
      <c r="AE5" s="18"/>
      <c r="AF5" s="18"/>
      <c r="AG5" s="18"/>
      <c r="AH5" s="18"/>
      <c r="AI5" s="18"/>
      <c r="AJ5" s="18"/>
      <c r="AK5" s="18"/>
    </row>
    <row r="6" spans="1:37" ht="15" customHeight="1">
      <c r="J6" s="166"/>
      <c r="P6" s="394"/>
      <c r="Q6" s="394"/>
      <c r="R6" s="394"/>
      <c r="S6" s="394"/>
      <c r="T6" s="354"/>
      <c r="AB6" s="18"/>
      <c r="AC6" s="18"/>
      <c r="AD6" s="18"/>
      <c r="AE6" s="18"/>
      <c r="AF6" s="18"/>
      <c r="AG6" s="18"/>
      <c r="AH6" s="18"/>
      <c r="AI6" s="18"/>
      <c r="AJ6" s="18"/>
      <c r="AK6" s="18"/>
    </row>
    <row r="7" spans="1:37" ht="15" customHeight="1">
      <c r="A7" s="39"/>
      <c r="J7" s="167"/>
      <c r="AB7" s="18"/>
      <c r="AC7" s="18"/>
      <c r="AD7" s="18"/>
      <c r="AE7" s="18"/>
      <c r="AF7" s="18"/>
      <c r="AG7" s="18"/>
      <c r="AH7" s="18"/>
      <c r="AI7" s="18"/>
      <c r="AJ7" s="18"/>
      <c r="AK7" s="18"/>
    </row>
    <row r="8" spans="1:37" ht="15" customHeight="1">
      <c r="A8" s="39"/>
      <c r="I8" s="39"/>
      <c r="J8" s="167"/>
      <c r="S8" s="39"/>
      <c r="AB8" s="18"/>
      <c r="AC8" s="18"/>
      <c r="AD8" s="18"/>
      <c r="AE8" s="18"/>
      <c r="AF8" s="18"/>
      <c r="AG8" s="18"/>
      <c r="AH8" s="18"/>
      <c r="AI8" s="18"/>
      <c r="AJ8" s="18"/>
      <c r="AK8" s="18"/>
    </row>
    <row r="9" spans="1:37" ht="15" customHeight="1">
      <c r="A9" s="39"/>
      <c r="B9" s="521" t="str">
        <f ca="1">Translation!B113&amp;" "&amp;3</f>
        <v>Cluster 3</v>
      </c>
      <c r="C9" s="521"/>
      <c r="D9" s="521"/>
      <c r="E9" s="521"/>
      <c r="F9" s="521"/>
      <c r="G9" s="521"/>
      <c r="H9" s="523" t="str">
        <f ca="1">Translation!B30</f>
        <v>Used:</v>
      </c>
      <c r="I9" s="519" t="s">
        <v>16</v>
      </c>
      <c r="J9" s="167"/>
      <c r="AB9" s="18"/>
      <c r="AC9" s="18"/>
      <c r="AD9" s="18"/>
      <c r="AE9" s="18"/>
      <c r="AF9" s="18"/>
      <c r="AG9" s="18"/>
      <c r="AH9" s="18"/>
      <c r="AI9" s="18"/>
      <c r="AJ9" s="18"/>
      <c r="AK9" s="18"/>
    </row>
    <row r="10" spans="1:37" ht="15" customHeight="1">
      <c r="A10" s="39"/>
      <c r="B10" s="522"/>
      <c r="C10" s="522"/>
      <c r="D10" s="522"/>
      <c r="E10" s="522"/>
      <c r="F10" s="522"/>
      <c r="G10" s="522"/>
      <c r="H10" s="524"/>
      <c r="I10" s="520"/>
      <c r="J10" s="207"/>
      <c r="AB10" s="18"/>
      <c r="AC10" s="18"/>
      <c r="AD10" s="18"/>
      <c r="AE10" s="18"/>
      <c r="AF10" s="18"/>
      <c r="AG10" s="18"/>
      <c r="AH10" s="18"/>
      <c r="AI10" s="18"/>
      <c r="AJ10" s="18"/>
      <c r="AK10" s="18"/>
    </row>
    <row r="11" spans="1:37" ht="15" customHeight="1">
      <c r="A11" s="39"/>
      <c r="B11" s="562" t="str">
        <f ca="1">Translation!B28</f>
        <v>Description</v>
      </c>
      <c r="C11" s="562"/>
      <c r="D11" s="563"/>
      <c r="E11" s="549" t="str">
        <f ca="1">Translation!B29</f>
        <v>Device</v>
      </c>
      <c r="F11" s="562"/>
      <c r="G11" s="562"/>
      <c r="H11" s="563"/>
      <c r="I11" s="549"/>
      <c r="J11" s="167"/>
      <c r="K11" s="537" t="str">
        <f ca="1">Translation!B114</f>
        <v>Required battery capacity including safety factor (minimum 100 Ah - maximum 230 Ah)</v>
      </c>
      <c r="L11" s="537"/>
      <c r="M11" s="537"/>
      <c r="N11" s="537"/>
      <c r="O11" s="537"/>
      <c r="P11" s="537"/>
      <c r="Q11" s="537"/>
      <c r="R11" s="538"/>
      <c r="S11" s="546" t="str">
        <f ca="1">IF(CALC_3!H7=0,"-",IF(CALC_3!H45=0,0,IF((INFO!F21*CALC_3!F78)/100+CALC_3!F78&lt;100,100,(ROUNDUP((INFO!F21*CALC_3!F78)/100+CALC_3!F78,0))))&amp;" "&amp;Translation!B115)</f>
        <v>-</v>
      </c>
      <c r="T11" s="27"/>
      <c r="U11" s="146"/>
      <c r="V11" s="146"/>
      <c r="W11" s="146"/>
      <c r="X11" s="146"/>
      <c r="AB11" s="18"/>
      <c r="AC11" s="18"/>
      <c r="AD11" s="18"/>
      <c r="AE11" s="18"/>
      <c r="AF11" s="18"/>
      <c r="AG11" s="18"/>
      <c r="AH11" s="18"/>
      <c r="AI11" s="18"/>
      <c r="AJ11" s="18"/>
      <c r="AK11" s="18"/>
    </row>
    <row r="12" spans="1:37" ht="15" customHeight="1">
      <c r="A12" s="39"/>
      <c r="B12" s="564"/>
      <c r="C12" s="564"/>
      <c r="D12" s="565"/>
      <c r="E12" s="550"/>
      <c r="F12" s="564"/>
      <c r="G12" s="564"/>
      <c r="H12" s="565"/>
      <c r="I12" s="550"/>
      <c r="J12" s="167"/>
      <c r="K12" s="539"/>
      <c r="L12" s="539"/>
      <c r="M12" s="539"/>
      <c r="N12" s="539"/>
      <c r="O12" s="539"/>
      <c r="P12" s="539"/>
      <c r="Q12" s="539"/>
      <c r="R12" s="540"/>
      <c r="S12" s="620"/>
      <c r="AB12" s="18"/>
      <c r="AC12" s="18"/>
      <c r="AD12" s="18"/>
      <c r="AE12" s="18"/>
      <c r="AF12" s="18"/>
      <c r="AG12" s="18"/>
      <c r="AH12" s="18"/>
      <c r="AI12" s="18"/>
      <c r="AJ12" s="18"/>
      <c r="AK12" s="18"/>
    </row>
    <row r="13" spans="1:37" ht="15" customHeight="1">
      <c r="A13" s="39"/>
      <c r="B13" s="568" t="str">
        <f ca="1">IF(I9=Translation!B101,Translation!B34,"")</f>
        <v/>
      </c>
      <c r="C13" s="568"/>
      <c r="D13" s="569"/>
      <c r="E13" s="571" t="str">
        <f ca="1">IF(I9=Translation!B101,Translation!B35,"")</f>
        <v/>
      </c>
      <c r="F13" s="572"/>
      <c r="G13" s="572"/>
      <c r="H13" s="572"/>
      <c r="I13" s="572"/>
      <c r="J13" s="167"/>
      <c r="K13" s="542" t="str">
        <f ca="1">Translation!B80</f>
        <v>Supported battery capacity is between 100Ah and 230Ah!</v>
      </c>
      <c r="L13" s="542"/>
      <c r="M13" s="542"/>
      <c r="N13" s="542"/>
      <c r="O13" s="542"/>
      <c r="P13" s="542"/>
      <c r="Q13" s="542"/>
      <c r="R13" s="542"/>
      <c r="S13" s="543"/>
      <c r="AB13" s="18"/>
      <c r="AC13" s="18"/>
      <c r="AD13" s="18"/>
      <c r="AE13" s="18"/>
      <c r="AF13" s="18"/>
      <c r="AG13" s="18"/>
      <c r="AH13" s="18"/>
      <c r="AI13" s="18"/>
      <c r="AJ13" s="18"/>
      <c r="AK13" s="18"/>
    </row>
    <row r="14" spans="1:37" ht="15" customHeight="1">
      <c r="A14" s="39"/>
      <c r="B14" s="570"/>
      <c r="C14" s="570"/>
      <c r="D14" s="570"/>
      <c r="E14" s="555" t="str">
        <f ca="1">IF(I9=Translation!B101,Translation!B40,"")</f>
        <v/>
      </c>
      <c r="F14" s="556"/>
      <c r="G14" s="556"/>
      <c r="H14" s="557"/>
      <c r="I14" s="208">
        <v>2</v>
      </c>
      <c r="J14" s="149" t="str">
        <f ca="1">IF(I9&lt;&gt;Translation!B101,"",IF(I14&gt;5,Translation!B92," "))</f>
        <v/>
      </c>
      <c r="K14" s="545"/>
      <c r="L14" s="545"/>
      <c r="M14" s="545"/>
      <c r="N14" s="545"/>
      <c r="O14" s="545"/>
      <c r="P14" s="545"/>
      <c r="Q14" s="545"/>
      <c r="R14" s="545"/>
      <c r="S14" s="621"/>
      <c r="AA14" s="39"/>
      <c r="AB14" s="18"/>
      <c r="AC14" s="18"/>
      <c r="AD14" s="18"/>
      <c r="AE14" s="18"/>
      <c r="AF14" s="18"/>
      <c r="AG14" s="18"/>
      <c r="AH14" s="18"/>
      <c r="AI14" s="18"/>
      <c r="AJ14" s="18"/>
      <c r="AK14" s="18"/>
    </row>
    <row r="15" spans="1:37" ht="15" customHeight="1">
      <c r="A15" s="39"/>
      <c r="B15" s="566"/>
      <c r="C15" s="566"/>
      <c r="D15" s="567"/>
      <c r="E15" s="558" t="str">
        <f ca="1">IF(I9=Translation!B101,Translation!B41,"")</f>
        <v/>
      </c>
      <c r="F15" s="559"/>
      <c r="G15" s="559"/>
      <c r="H15" s="560"/>
      <c r="I15" s="208">
        <v>0</v>
      </c>
      <c r="J15" s="149" t="str">
        <f ca="1">IF(I9&lt;&gt;Translation!B101,"",IF(I15&gt;1,Translation!B90," "))</f>
        <v/>
      </c>
      <c r="T15" s="105"/>
      <c r="U15" s="115"/>
      <c r="V15" s="115"/>
      <c r="W15" s="115"/>
      <c r="X15" s="115"/>
      <c r="Y15" s="28"/>
      <c r="Z15" s="28"/>
      <c r="AA15" s="28"/>
      <c r="AB15" s="18"/>
      <c r="AC15" s="18"/>
      <c r="AD15" s="18"/>
      <c r="AE15" s="18"/>
      <c r="AF15" s="18"/>
      <c r="AG15" s="18"/>
      <c r="AH15" s="18"/>
      <c r="AI15" s="18"/>
      <c r="AJ15" s="18"/>
      <c r="AK15" s="18"/>
    </row>
    <row r="16" spans="1:37" ht="15" customHeight="1">
      <c r="A16" s="39"/>
      <c r="B16" s="336"/>
      <c r="C16" s="336"/>
      <c r="D16" s="337"/>
      <c r="E16" s="138"/>
      <c r="F16" s="139"/>
      <c r="G16" s="139"/>
      <c r="H16" s="139"/>
      <c r="I16" s="147"/>
      <c r="J16" s="342"/>
      <c r="K16" s="537" t="str">
        <f ca="1">Translation!B116</f>
        <v>Maximum battery current (check battery specification)</v>
      </c>
      <c r="L16" s="537"/>
      <c r="M16" s="537"/>
      <c r="N16" s="537"/>
      <c r="O16" s="537"/>
      <c r="P16" s="537"/>
      <c r="Q16" s="537"/>
      <c r="R16" s="538"/>
      <c r="S16" s="551" t="str">
        <f ca="1">IF(CALC_3!H7=0,"-",IF(CALC_3!H45=0,0,ROUNDUP(MAX(CALC_3!J42:K42)/1000,1)))</f>
        <v>-</v>
      </c>
      <c r="Y16" s="20"/>
      <c r="Z16" s="20"/>
      <c r="AA16" s="20"/>
      <c r="AB16" s="18"/>
      <c r="AC16" s="18"/>
      <c r="AD16" s="18"/>
      <c r="AE16" s="18"/>
      <c r="AF16" s="18"/>
      <c r="AG16" s="18"/>
      <c r="AH16" s="18"/>
      <c r="AI16" s="18"/>
      <c r="AJ16" s="18"/>
      <c r="AK16" s="18"/>
    </row>
    <row r="17" spans="1:37" ht="15" customHeight="1">
      <c r="A17" s="39"/>
      <c r="B17" s="553" t="str">
        <f ca="1">IF(I9=Translation!B101,Translation!B36,"")</f>
        <v/>
      </c>
      <c r="C17" s="553"/>
      <c r="D17" s="554"/>
      <c r="E17" s="547" t="s">
        <v>67</v>
      </c>
      <c r="F17" s="548"/>
      <c r="G17" s="548"/>
      <c r="H17" s="548"/>
      <c r="I17" s="548"/>
      <c r="J17" s="342"/>
      <c r="K17" s="539"/>
      <c r="L17" s="539"/>
      <c r="M17" s="539"/>
      <c r="N17" s="539"/>
      <c r="O17" s="539"/>
      <c r="P17" s="539"/>
      <c r="Q17" s="539"/>
      <c r="R17" s="540"/>
      <c r="S17" s="552"/>
      <c r="Y17" s="28"/>
      <c r="Z17" s="28"/>
      <c r="AA17" s="28"/>
      <c r="AB17" s="18"/>
      <c r="AC17" s="18"/>
      <c r="AD17" s="18"/>
      <c r="AE17" s="18"/>
      <c r="AF17" s="18"/>
      <c r="AG17" s="18"/>
      <c r="AH17" s="18"/>
      <c r="AI17" s="18"/>
      <c r="AJ17" s="18"/>
      <c r="AK17" s="18"/>
    </row>
    <row r="18" spans="1:37" ht="15" customHeight="1">
      <c r="A18" s="39"/>
      <c r="B18" s="509"/>
      <c r="C18" s="509"/>
      <c r="D18" s="504"/>
      <c r="E18" s="555" t="str">
        <f ca="1">IF(I9=Translation!B101,(IF(E17=Translation!B104,Translation!B42,IF(E17=Translation!B105,Translation!B48,""))),"")</f>
        <v/>
      </c>
      <c r="F18" s="556"/>
      <c r="G18" s="556"/>
      <c r="H18" s="557"/>
      <c r="I18" s="208">
        <v>1</v>
      </c>
      <c r="J18" s="149" t="str">
        <f ca="1">IF(I9&lt;&gt;Translation!B101,"",IF(AND(E17=Translation!B104,I18=0),Translation!B89,IF(AND(E17=Translation!B104,I18&gt;5),Translation!B92,IF(AND(E17=Translation!B105,I18&gt;700),Translation!B96," "))))</f>
        <v/>
      </c>
      <c r="K18" s="576" t="str">
        <f ca="1">Translation!B81</f>
        <v xml:space="preserve">The maximum battery current of 90A is exceeded!   </v>
      </c>
      <c r="L18" s="576"/>
      <c r="M18" s="576"/>
      <c r="N18" s="576"/>
      <c r="O18" s="576"/>
      <c r="P18" s="576"/>
      <c r="Q18" s="576"/>
      <c r="R18" s="576"/>
      <c r="S18" s="576"/>
      <c r="AA18" s="39"/>
      <c r="AB18" s="18"/>
      <c r="AC18" s="18"/>
      <c r="AD18" s="18"/>
      <c r="AE18" s="18"/>
      <c r="AF18" s="18"/>
      <c r="AG18" s="18"/>
      <c r="AH18" s="18"/>
      <c r="AI18" s="18"/>
      <c r="AJ18" s="18"/>
      <c r="AK18" s="18"/>
    </row>
    <row r="19" spans="1:37" ht="15" customHeight="1">
      <c r="A19" s="39"/>
      <c r="B19" s="578"/>
      <c r="C19" s="578"/>
      <c r="D19" s="579"/>
      <c r="E19" s="530"/>
      <c r="F19" s="531"/>
      <c r="G19" s="531"/>
      <c r="H19" s="531"/>
      <c r="I19" s="147"/>
      <c r="J19" s="342"/>
      <c r="K19" s="577"/>
      <c r="L19" s="577"/>
      <c r="M19" s="577"/>
      <c r="N19" s="577"/>
      <c r="O19" s="577"/>
      <c r="P19" s="577"/>
      <c r="Q19" s="577"/>
      <c r="R19" s="577"/>
      <c r="S19" s="577"/>
      <c r="W19" s="24"/>
      <c r="X19" s="24"/>
      <c r="AB19" s="18"/>
      <c r="AC19" s="18"/>
      <c r="AD19" s="18"/>
      <c r="AE19" s="18"/>
      <c r="AF19" s="18"/>
      <c r="AG19" s="18"/>
      <c r="AH19" s="18"/>
      <c r="AI19" s="18"/>
      <c r="AJ19" s="18"/>
      <c r="AK19" s="18"/>
    </row>
    <row r="20" spans="1:37" ht="15" customHeight="1">
      <c r="A20" s="39"/>
      <c r="B20" s="534" t="str">
        <f ca="1">IF(I9=Translation!B101,Translation!B37,"")</f>
        <v/>
      </c>
      <c r="C20" s="534"/>
      <c r="D20" s="517"/>
      <c r="E20" s="532" t="s">
        <v>67</v>
      </c>
      <c r="F20" s="533"/>
      <c r="G20" s="533"/>
      <c r="H20" s="533"/>
      <c r="I20" s="533"/>
      <c r="J20" s="342"/>
      <c r="AB20" s="18"/>
      <c r="AC20" s="18"/>
      <c r="AD20" s="18"/>
      <c r="AE20" s="18"/>
      <c r="AF20" s="18"/>
      <c r="AG20" s="18"/>
      <c r="AH20" s="18"/>
      <c r="AI20" s="18"/>
      <c r="AJ20" s="18"/>
      <c r="AK20" s="18"/>
    </row>
    <row r="21" spans="1:37" ht="15" customHeight="1">
      <c r="A21" s="39"/>
      <c r="B21" s="525"/>
      <c r="C21" s="525"/>
      <c r="D21" s="526"/>
      <c r="E21" s="512" t="str">
        <f ca="1">IF(I9=Translation!B101,(IF(E20=Translation!B107,Translation!B43,(IF(E20=Translation!B108,Translation!B43,(IF(E20=Translation!B109,Translation!B44,(IF(E20=Translation!B110,Translation!B49,"")))))))),"")</f>
        <v/>
      </c>
      <c r="F21" s="513"/>
      <c r="G21" s="513"/>
      <c r="H21" s="514"/>
      <c r="I21" s="140">
        <v>1</v>
      </c>
      <c r="J21" s="149" t="str">
        <f ca="1">IF(I9&lt;&gt;Translation!B101,"",IF(AND(E20=Translation!B107,I21=0),Translation!B89,IF(AND(E20=Translation!B107,I21&gt;2),Translation!B91,IF(AND(E20=Translation!B108,I21=0),Translation!B89,IF(AND(E20=Translation!B108,I21&gt;2),Translation!B91,IF(AND(E20=Translation!B109,I21&gt;8),Translation!B93,IF(AND(E20=Translation!B110,I21&gt;5500),Translation!B97,"")))))))</f>
        <v/>
      </c>
      <c r="K21" s="537" t="str">
        <f ca="1">Translation!B118</f>
        <v>Mains current draw at 230 VAC (during alarm and bulk charging)</v>
      </c>
      <c r="L21" s="537"/>
      <c r="M21" s="537"/>
      <c r="N21" s="537"/>
      <c r="O21" s="537"/>
      <c r="P21" s="537"/>
      <c r="Q21" s="537"/>
      <c r="R21" s="538"/>
      <c r="S21" s="561" t="str">
        <f ca="1">IF(CALC_3!H7=0,"-",ROUNDUP(CALC_3!H78/1000,2))</f>
        <v>-</v>
      </c>
      <c r="U21" s="386"/>
      <c r="AB21" s="18"/>
      <c r="AC21" s="18"/>
      <c r="AD21" s="18"/>
      <c r="AE21" s="18"/>
      <c r="AF21" s="18"/>
      <c r="AG21" s="18"/>
      <c r="AH21" s="18"/>
      <c r="AI21" s="18"/>
      <c r="AJ21" s="18"/>
      <c r="AK21" s="18"/>
    </row>
    <row r="22" spans="1:37" ht="15" customHeight="1">
      <c r="A22" s="39"/>
      <c r="B22" s="525"/>
      <c r="C22" s="525"/>
      <c r="D22" s="526"/>
      <c r="E22" s="512" t="str">
        <f ca="1">IF(I9=Translation!B101,IF(E20=Translation!B107,Translation!B47,(IF(E20=Translation!B108,Translation!B47,(IF(E20=Translation!B109,Translation!B45,(IF(E20=Translation!B110,Translation!B51,""))))))),"")</f>
        <v/>
      </c>
      <c r="F22" s="513"/>
      <c r="G22" s="513"/>
      <c r="H22" s="514"/>
      <c r="I22" s="140">
        <v>0</v>
      </c>
      <c r="J22" s="341" t="str">
        <f ca="1">IF(I9&lt;&gt;Translation!B101,"",IF(AND(E22=Translation!B47,I22&gt;600),Translation!B95,IF(AND(E22=Translation!B45,I22&gt;2),Translation!B91,IF(AND(E22=Translation!B50,I22&gt;5500),Translation!B97,""))))</f>
        <v/>
      </c>
      <c r="K22" s="537"/>
      <c r="L22" s="537"/>
      <c r="M22" s="537"/>
      <c r="N22" s="537"/>
      <c r="O22" s="537"/>
      <c r="P22" s="537"/>
      <c r="Q22" s="537"/>
      <c r="R22" s="538"/>
      <c r="S22" s="561"/>
      <c r="AB22" s="18"/>
      <c r="AC22" s="18"/>
      <c r="AD22" s="18"/>
      <c r="AE22" s="18"/>
      <c r="AF22" s="18"/>
      <c r="AG22" s="18"/>
      <c r="AH22" s="18"/>
      <c r="AI22" s="18"/>
      <c r="AJ22" s="18"/>
      <c r="AK22" s="18"/>
    </row>
    <row r="23" spans="1:37" ht="15" customHeight="1">
      <c r="A23" s="39"/>
      <c r="B23" s="509"/>
      <c r="C23" s="509"/>
      <c r="D23" s="504"/>
      <c r="E23" s="527" t="str">
        <f ca="1">IF(I9=Translation!B101,IF(E20=Translation!B107,"",(IF(E20=Translation!B108,"",(IF(E20=Translation!B109,Translation!B46,(IF(E20=Translation!B110,"",""))))))),"")</f>
        <v/>
      </c>
      <c r="F23" s="528"/>
      <c r="G23" s="528"/>
      <c r="H23" s="529"/>
      <c r="I23" s="140">
        <v>0</v>
      </c>
      <c r="J23" s="149" t="str">
        <f ca="1">IF(I9&lt;&gt;Translation!B101,"",IF(AND(E23=Translation!B46,I23&gt;120),Translation!B94,""))</f>
        <v/>
      </c>
      <c r="K23" s="134"/>
      <c r="L23" s="134"/>
      <c r="M23" s="134"/>
      <c r="N23" s="134"/>
      <c r="O23" s="134"/>
      <c r="P23" s="134"/>
      <c r="Q23" s="134"/>
      <c r="R23" s="134"/>
      <c r="S23" s="135"/>
      <c r="AB23" s="18"/>
      <c r="AC23" s="18"/>
      <c r="AD23" s="18"/>
      <c r="AE23" s="18"/>
      <c r="AF23" s="18"/>
      <c r="AG23" s="18"/>
      <c r="AH23" s="18"/>
      <c r="AI23" s="18"/>
      <c r="AJ23" s="18"/>
      <c r="AK23" s="18"/>
    </row>
    <row r="24" spans="1:37" ht="15" customHeight="1">
      <c r="A24" s="39"/>
      <c r="B24" s="509"/>
      <c r="C24" s="509"/>
      <c r="D24" s="504"/>
      <c r="E24" s="515"/>
      <c r="F24" s="516"/>
      <c r="G24" s="516"/>
      <c r="H24" s="516"/>
      <c r="I24" s="141"/>
      <c r="J24" s="149"/>
      <c r="Y24" s="29"/>
      <c r="Z24" s="29"/>
      <c r="AB24" s="18"/>
      <c r="AC24" s="18"/>
      <c r="AD24" s="18"/>
      <c r="AE24" s="18"/>
      <c r="AF24" s="18"/>
      <c r="AG24" s="18"/>
      <c r="AH24" s="18"/>
      <c r="AI24" s="18"/>
      <c r="AJ24" s="18"/>
      <c r="AK24" s="18"/>
    </row>
    <row r="25" spans="1:37" ht="15" customHeight="1">
      <c r="A25" s="39"/>
      <c r="B25" s="534" t="str">
        <f ca="1">IF(I9=Translation!B101,Translation!B38,"")</f>
        <v/>
      </c>
      <c r="C25" s="534"/>
      <c r="D25" s="517"/>
      <c r="E25" s="532" t="s">
        <v>67</v>
      </c>
      <c r="F25" s="533"/>
      <c r="G25" s="533"/>
      <c r="H25" s="533"/>
      <c r="I25" s="533"/>
      <c r="J25" s="343"/>
      <c r="Y25" s="29"/>
      <c r="Z25" s="29"/>
      <c r="AA25" s="41"/>
      <c r="AB25" s="18"/>
      <c r="AC25" s="18"/>
      <c r="AD25" s="18"/>
      <c r="AE25" s="18"/>
      <c r="AF25" s="18"/>
      <c r="AG25" s="18"/>
      <c r="AH25" s="18"/>
      <c r="AI25" s="18"/>
      <c r="AJ25" s="18"/>
      <c r="AK25" s="18"/>
    </row>
    <row r="26" spans="1:37" ht="15" customHeight="1">
      <c r="A26" s="39"/>
      <c r="B26" s="510"/>
      <c r="C26" s="510"/>
      <c r="D26" s="511"/>
      <c r="E26" s="512" t="str">
        <f ca="1">IF(I9=Translation!B101,IF(E25=Translation!B107,Translation!B43,(IF(E25=Translation!B108,Translation!B43,(IF(E25=Translation!B109,Translation!B44,(IF(E25=Translation!B110,Translation!B49,""))))))),"")</f>
        <v/>
      </c>
      <c r="F26" s="513"/>
      <c r="G26" s="513"/>
      <c r="H26" s="514"/>
      <c r="I26" s="140">
        <v>1</v>
      </c>
      <c r="J26" s="149" t="str">
        <f ca="1">IF(I9&lt;&gt;Translation!B101,"",IF(AND(E25=Translation!B107,I26=0),Translation!B89,IF(AND(E25=Translation!B107,I26&gt;2),Translation!B91,IF(AND(E25=Translation!B108,I26=0),Translation!B89,IF(AND(E25=Translation!B108,I26&gt;2),Translation!B91,IF(AND(E25=Translation!B109,I26&gt;8),Translation!B93,IF(AND(E25=Translation!B110,I26&gt;5500),Translation!B97,"")))))))</f>
        <v/>
      </c>
      <c r="K26" s="537" t="str">
        <f ca="1">Translation!B119</f>
        <v>Mains current draw at 115 VAC (during alarm and bulk charging)</v>
      </c>
      <c r="L26" s="537"/>
      <c r="M26" s="537"/>
      <c r="N26" s="537"/>
      <c r="O26" s="537"/>
      <c r="P26" s="537"/>
      <c r="Q26" s="537"/>
      <c r="R26" s="538"/>
      <c r="S26" s="561" t="str">
        <f ca="1">IF(CALC_3!H7=0,"-",ROUNDUP((CALC_3!H78/1000)*2,2))</f>
        <v>-</v>
      </c>
      <c r="W26" s="24"/>
      <c r="X26" s="24"/>
      <c r="Y26" s="146"/>
      <c r="Z26" s="211"/>
      <c r="AB26" s="18"/>
      <c r="AC26" s="18"/>
      <c r="AD26" s="18"/>
      <c r="AE26" s="18"/>
      <c r="AF26" s="18"/>
      <c r="AG26" s="18"/>
      <c r="AH26" s="18"/>
      <c r="AI26" s="18"/>
      <c r="AJ26" s="18"/>
      <c r="AK26" s="18"/>
    </row>
    <row r="27" spans="1:37" ht="15" customHeight="1">
      <c r="A27" s="39"/>
      <c r="B27" s="510"/>
      <c r="C27" s="510"/>
      <c r="D27" s="511"/>
      <c r="E27" s="512" t="str">
        <f ca="1">IF(I9=Translation!B101,IF(E25=Translation!B107,Translation!B47,(IF(E25=Translation!B108,Translation!B47,(IF(E25=Translation!B109,Translation!B45,(IF(E25=Translation!B110,Translation!B51,""))))))),"")</f>
        <v/>
      </c>
      <c r="F27" s="513"/>
      <c r="G27" s="513"/>
      <c r="H27" s="514"/>
      <c r="I27" s="140">
        <v>0</v>
      </c>
      <c r="J27" s="341" t="str">
        <f ca="1">IF(I9&lt;&gt;Translation!B101,"",IF(AND(E27=Translation!B47,I27&gt;600),Translation!B95,IF(AND(E27=Translation!B45,I27&gt;2),Translation!B91,IF(AND(E27=Translation!B50,I27&gt;5500),Translation!B97,""))))</f>
        <v/>
      </c>
      <c r="K27" s="537"/>
      <c r="L27" s="537"/>
      <c r="M27" s="537"/>
      <c r="N27" s="537"/>
      <c r="O27" s="537"/>
      <c r="P27" s="537"/>
      <c r="Q27" s="537"/>
      <c r="R27" s="538"/>
      <c r="S27" s="561"/>
      <c r="Y27" s="146"/>
      <c r="Z27" s="146"/>
      <c r="AB27" s="18"/>
      <c r="AC27" s="18"/>
      <c r="AD27" s="18"/>
      <c r="AE27" s="18"/>
      <c r="AF27" s="18"/>
      <c r="AG27" s="18"/>
      <c r="AH27" s="18"/>
      <c r="AI27" s="18"/>
      <c r="AJ27" s="18"/>
      <c r="AK27" s="18"/>
    </row>
    <row r="28" spans="1:37" ht="15" customHeight="1">
      <c r="A28" s="39"/>
      <c r="B28" s="510"/>
      <c r="C28" s="510"/>
      <c r="D28" s="511"/>
      <c r="E28" s="527" t="str">
        <f ca="1">IF(I9=Translation!B101,IF(E25=Translation!B107,"",(IF(E25=Translation!B108,"",(IF(E25=Translation!B109,Translation!B46,(IF(E25=Translation!B110,"",""))))))),"")</f>
        <v/>
      </c>
      <c r="F28" s="528"/>
      <c r="G28" s="528"/>
      <c r="H28" s="529"/>
      <c r="I28" s="140">
        <v>0</v>
      </c>
      <c r="J28" s="149" t="str">
        <f ca="1">IF(I9&lt;&gt;Translation!B101,"",IF(AND(E28=Translation!B46,I28&gt;120),Translation!B94,""))</f>
        <v/>
      </c>
      <c r="K28" s="118"/>
      <c r="L28" s="118"/>
      <c r="M28" s="118"/>
      <c r="N28" s="118"/>
      <c r="O28" s="118"/>
      <c r="P28" s="122"/>
      <c r="Q28" s="122"/>
      <c r="R28" s="122"/>
      <c r="S28" s="122"/>
      <c r="Y28" s="146"/>
      <c r="Z28" s="146"/>
      <c r="AB28" s="18"/>
      <c r="AC28" s="18"/>
      <c r="AD28" s="18"/>
      <c r="AE28" s="18"/>
      <c r="AF28" s="18"/>
      <c r="AG28" s="18"/>
      <c r="AH28" s="18"/>
      <c r="AI28" s="18"/>
      <c r="AJ28" s="18"/>
      <c r="AK28" s="18"/>
    </row>
    <row r="29" spans="1:37" ht="15" customHeight="1">
      <c r="A29" s="39"/>
      <c r="B29" s="510"/>
      <c r="C29" s="510"/>
      <c r="D29" s="511"/>
      <c r="E29" s="515"/>
      <c r="F29" s="516"/>
      <c r="G29" s="516"/>
      <c r="H29" s="516"/>
      <c r="I29" s="141"/>
      <c r="J29" s="149"/>
      <c r="Y29" s="29"/>
      <c r="Z29" s="29"/>
      <c r="AB29" s="18"/>
      <c r="AC29" s="18"/>
      <c r="AD29" s="18"/>
      <c r="AE29" s="18"/>
      <c r="AF29" s="18"/>
      <c r="AG29" s="18"/>
      <c r="AH29" s="18"/>
      <c r="AI29" s="18"/>
      <c r="AJ29" s="18"/>
      <c r="AK29" s="18"/>
    </row>
    <row r="30" spans="1:37" ht="15" customHeight="1">
      <c r="A30" s="39"/>
      <c r="B30" s="517" t="str">
        <f ca="1">IF(I9=Translation!B101,Translation!B39,"")</f>
        <v/>
      </c>
      <c r="C30" s="518"/>
      <c r="D30" s="518"/>
      <c r="E30" s="532" t="s">
        <v>67</v>
      </c>
      <c r="F30" s="533"/>
      <c r="G30" s="533"/>
      <c r="H30" s="533"/>
      <c r="I30" s="533"/>
      <c r="J30" s="342"/>
      <c r="Y30" s="29"/>
      <c r="Z30" s="29"/>
      <c r="AB30" s="18"/>
      <c r="AC30" s="18"/>
      <c r="AD30" s="18"/>
      <c r="AE30" s="18"/>
      <c r="AF30" s="18"/>
      <c r="AG30" s="18"/>
      <c r="AH30" s="18"/>
      <c r="AI30" s="18"/>
      <c r="AJ30" s="18"/>
      <c r="AK30" s="18"/>
    </row>
    <row r="31" spans="1:37" ht="15" customHeight="1">
      <c r="A31" s="39"/>
      <c r="B31" s="596"/>
      <c r="C31" s="597"/>
      <c r="D31" s="597"/>
      <c r="E31" s="512" t="str">
        <f ca="1">IF(I9=Translation!B101,IF(E30=Translation!B107,Translation!B43,(IF(E30=Translation!B108,Translation!B43,(IF(E30=Translation!B109,Translation!B44,(IF(E30=Translation!B110,Translation!B49,""))))))),"")</f>
        <v/>
      </c>
      <c r="F31" s="513"/>
      <c r="G31" s="513"/>
      <c r="H31" s="514"/>
      <c r="I31" s="140">
        <v>1</v>
      </c>
      <c r="J31" s="149" t="str">
        <f ca="1">IF(I9&lt;&gt;Translation!B101,"",IF(AND(E30=Translation!B107,I31=0),Translation!B89,IF(AND(E30=Translation!B107,I31&gt;2),Translation!B91,IF(AND(E30=Translation!B108,I31=0),Translation!B89,IF(AND(E30=Translation!B108,I31&gt;2),Translation!B91,IF(AND(E30=Translation!B109,I31&gt;8),Translation!B93,IF(AND(E30=Translation!B110,I31&gt;5500),Translation!B97,"")))))))</f>
        <v/>
      </c>
      <c r="K31" s="622" t="str">
        <f ca="1">Translation!B88</f>
        <v>WRONG DATA ENTRIE(S) &gt; CHECK ALL QUANTITIES !!!</v>
      </c>
      <c r="L31" s="623"/>
      <c r="M31" s="623"/>
      <c r="N31" s="623"/>
      <c r="O31" s="623"/>
      <c r="P31" s="623"/>
      <c r="Q31" s="623"/>
      <c r="R31" s="623"/>
      <c r="S31" s="624"/>
      <c r="T31" s="39"/>
      <c r="Y31" s="30"/>
      <c r="Z31" s="30"/>
      <c r="AB31" s="18"/>
      <c r="AC31" s="18"/>
      <c r="AD31" s="18"/>
      <c r="AE31" s="18"/>
      <c r="AF31" s="18"/>
      <c r="AG31" s="18"/>
      <c r="AH31" s="18"/>
      <c r="AI31" s="18"/>
      <c r="AJ31" s="18"/>
      <c r="AK31" s="18"/>
    </row>
    <row r="32" spans="1:37" ht="15" customHeight="1">
      <c r="A32" s="39"/>
      <c r="B32" s="509"/>
      <c r="C32" s="509"/>
      <c r="D32" s="504"/>
      <c r="E32" s="512" t="str">
        <f ca="1">IF(I9=Translation!B101,IF(E30=Translation!B107,Translation!B47,(IF(E30=Translation!B108,Translation!B47,(IF(E30=Translation!B109,Translation!B45,(IF(E30=Translation!B110,Translation!B51,""))))))),"")</f>
        <v/>
      </c>
      <c r="F32" s="513"/>
      <c r="G32" s="513"/>
      <c r="H32" s="514"/>
      <c r="I32" s="140">
        <v>0</v>
      </c>
      <c r="J32" s="341" t="str">
        <f ca="1">IF(I9&lt;&gt;Translation!B101,"",IF(AND(E32=Translation!B47,I32&gt;600),Translation!B95,IF(AND(E32=Translation!B45,I32&gt;2),Translation!B91,IF(AND(E32=Translation!B50,I32&gt;5500),Translation!B97,""))))</f>
        <v/>
      </c>
      <c r="K32" s="622"/>
      <c r="L32" s="623"/>
      <c r="M32" s="623"/>
      <c r="N32" s="623"/>
      <c r="O32" s="623"/>
      <c r="P32" s="623"/>
      <c r="Q32" s="623"/>
      <c r="R32" s="623"/>
      <c r="S32" s="624"/>
      <c r="T32" s="39"/>
      <c r="U32" s="20"/>
      <c r="V32" s="20"/>
      <c r="W32" s="20"/>
      <c r="Y32" s="31"/>
      <c r="Z32" s="31"/>
      <c r="AB32" s="18"/>
      <c r="AC32" s="18"/>
      <c r="AD32" s="18"/>
      <c r="AE32" s="18"/>
      <c r="AF32" s="18"/>
      <c r="AG32" s="18"/>
      <c r="AH32" s="18"/>
      <c r="AI32" s="18"/>
      <c r="AJ32" s="18"/>
      <c r="AK32" s="18"/>
    </row>
    <row r="33" spans="1:37" ht="15" customHeight="1">
      <c r="A33" s="39"/>
      <c r="B33" s="509"/>
      <c r="C33" s="509"/>
      <c r="D33" s="504"/>
      <c r="E33" s="512" t="str">
        <f ca="1">IF(I9=Translation!B101,IF(E30=Translation!B107,"",(IF(E30=Translation!B108,"",(IF(E30=Translation!B109,Translation!B46,(IF(E30=Translation!B110,"",""))))))),"")</f>
        <v/>
      </c>
      <c r="F33" s="513"/>
      <c r="G33" s="513"/>
      <c r="H33" s="514"/>
      <c r="I33" s="283">
        <v>0</v>
      </c>
      <c r="J33" s="341" t="str">
        <f ca="1">IF(I9&lt;&gt;Translation!B101,"",IF(AND(E33=Translation!B46,I33&gt;120),Translation!B94,""))</f>
        <v/>
      </c>
      <c r="T33" s="38"/>
      <c r="Y33" s="31"/>
      <c r="Z33" s="31"/>
      <c r="AB33" s="18"/>
      <c r="AC33" s="18"/>
      <c r="AD33" s="18"/>
      <c r="AE33" s="18"/>
      <c r="AF33" s="18"/>
      <c r="AG33" s="18"/>
      <c r="AH33" s="18"/>
      <c r="AI33" s="18"/>
      <c r="AJ33" s="18"/>
      <c r="AK33" s="18"/>
    </row>
    <row r="34" spans="1:37" ht="15" customHeight="1">
      <c r="A34" s="39"/>
      <c r="B34" s="509"/>
      <c r="C34" s="509"/>
      <c r="D34" s="504"/>
      <c r="E34" s="580"/>
      <c r="F34" s="581"/>
      <c r="G34" s="581"/>
      <c r="H34" s="581"/>
      <c r="I34" s="142"/>
      <c r="J34" s="343"/>
      <c r="L34" s="120"/>
      <c r="T34" s="38"/>
      <c r="U34" s="20"/>
      <c r="AB34" s="18"/>
      <c r="AC34" s="18"/>
      <c r="AD34" s="18"/>
      <c r="AE34" s="18"/>
      <c r="AF34" s="18"/>
      <c r="AG34" s="18"/>
      <c r="AH34" s="18"/>
      <c r="AI34" s="18"/>
      <c r="AJ34" s="18"/>
      <c r="AK34" s="18"/>
    </row>
    <row r="35" spans="1:37" ht="15" customHeight="1">
      <c r="A35" s="39"/>
      <c r="B35" s="500" t="str">
        <f ca="1">IF(I9=Translation!B101,Translation!B52,"")</f>
        <v/>
      </c>
      <c r="C35" s="500"/>
      <c r="D35" s="501"/>
      <c r="E35" s="502" t="str">
        <f ca="1">IF(I9=Translation!B101,Translation!B53,"")</f>
        <v/>
      </c>
      <c r="F35" s="503"/>
      <c r="G35" s="503"/>
      <c r="H35" s="323" t="str">
        <f ca="1">IF(I9=Translation!B101,Translation!B30,"")</f>
        <v/>
      </c>
      <c r="I35" s="334" t="s">
        <v>16</v>
      </c>
      <c r="J35" s="335"/>
      <c r="Y35" s="31"/>
      <c r="Z35" s="31"/>
      <c r="AB35" s="18"/>
      <c r="AC35" s="18"/>
      <c r="AD35" s="18"/>
      <c r="AE35" s="18"/>
      <c r="AF35" s="18"/>
      <c r="AG35" s="18"/>
      <c r="AH35" s="18"/>
      <c r="AI35" s="18"/>
      <c r="AJ35" s="18"/>
      <c r="AK35" s="18"/>
    </row>
    <row r="36" spans="1:37" ht="15" customHeight="1">
      <c r="A36" s="39"/>
      <c r="B36" s="510" t="str">
        <f ca="1">IF((AND(I9=Translation!B101, I35=Translation!B101)),Translation!B54,"")</f>
        <v/>
      </c>
      <c r="C36" s="510"/>
      <c r="D36" s="511"/>
      <c r="E36" s="573" t="str">
        <f ca="1">IF((AND(I9=Translation!B101, I35=Translation!B101)),Translation!B55,"")</f>
        <v/>
      </c>
      <c r="F36" s="574"/>
      <c r="G36" s="574"/>
      <c r="H36" s="575"/>
      <c r="I36" s="208">
        <v>1</v>
      </c>
      <c r="J36" s="606" t="str">
        <f ca="1">IF(I9&lt;&gt;Translation!B101,"",IF(I35&lt;&gt;Translation!B101,"",IF(AND(I35=Translation!B101,(I36+I37)=0),Translation!B73,"")))</f>
        <v/>
      </c>
      <c r="K36" s="606"/>
      <c r="L36" s="606"/>
      <c r="M36" s="606"/>
      <c r="N36" s="606"/>
      <c r="O36" s="606"/>
      <c r="Y36" s="31"/>
      <c r="Z36" s="31"/>
      <c r="AB36" s="18"/>
      <c r="AC36" s="18"/>
      <c r="AD36" s="18"/>
      <c r="AE36" s="18"/>
      <c r="AF36" s="18"/>
      <c r="AG36" s="18"/>
      <c r="AH36" s="18"/>
      <c r="AI36" s="18"/>
      <c r="AJ36" s="18"/>
      <c r="AK36" s="18"/>
    </row>
    <row r="37" spans="1:37" ht="15" customHeight="1">
      <c r="A37" s="39"/>
      <c r="B37" s="510" t="str">
        <f ca="1">IF((AND(I9=Translation!B101, I35=Translation!B101)),Translation!B56,"")</f>
        <v/>
      </c>
      <c r="C37" s="510"/>
      <c r="D37" s="511"/>
      <c r="E37" s="573" t="str">
        <f ca="1">IF((AND(I9=Translation!B101, I35=Translation!B101)),Translation!B57,"")</f>
        <v/>
      </c>
      <c r="F37" s="574"/>
      <c r="G37" s="574"/>
      <c r="H37" s="575"/>
      <c r="I37" s="208">
        <v>0</v>
      </c>
      <c r="J37" s="606" t="str">
        <f ca="1">IF(I9&lt;&gt;Translation!B101,"",IF(I35&lt;&gt;Translation!B101,"",IF(J36=Translation!B73,"",IF(J39=Translation!B75,"",IF(AND(I35=Translation!B101,I39&gt;=(I36+I37)),"",IF(AND(I35=Translation!B101,(CALC_3!N33&lt;I36+I37)),Translation!B75,IF(AND(I35=Translation!B101,(CALC_3!N33&lt;I39)),Translation!B75,"")))))))</f>
        <v/>
      </c>
      <c r="K37" s="606"/>
      <c r="L37" s="606"/>
      <c r="M37" s="606"/>
      <c r="N37" s="606"/>
      <c r="O37" s="606"/>
      <c r="AB37" s="18"/>
      <c r="AC37" s="18"/>
      <c r="AD37" s="18"/>
      <c r="AE37" s="18"/>
      <c r="AF37" s="18"/>
      <c r="AG37" s="18"/>
      <c r="AH37" s="18"/>
      <c r="AI37" s="18"/>
      <c r="AJ37" s="18"/>
      <c r="AK37" s="18"/>
    </row>
    <row r="38" spans="1:37" ht="15" customHeight="1">
      <c r="A38" s="39"/>
      <c r="B38" s="511" t="str">
        <f ca="1">IF((AND(I9=Translation!B101, I35=Translation!B101)),Translation!B58,"")</f>
        <v/>
      </c>
      <c r="C38" s="595"/>
      <c r="D38" s="595"/>
      <c r="E38" s="573" t="str">
        <f ca="1">IF((AND(I9=Translation!B101, I35=Translation!B101)),Translation!B59,"")</f>
        <v/>
      </c>
      <c r="F38" s="574"/>
      <c r="G38" s="574"/>
      <c r="H38" s="575"/>
      <c r="I38" s="208">
        <v>0</v>
      </c>
      <c r="J38" s="606" t="str">
        <f ca="1">IF(I9&lt;&gt;Translation!B101,"",IF(I35&lt;&gt;Translation!B101,"",IF(AND(I35=Translation!B101,J36="",(I36+I37)*4 &lt; I38),Translation!B76,"")))</f>
        <v/>
      </c>
      <c r="K38" s="606"/>
      <c r="L38" s="606"/>
      <c r="M38" s="606"/>
      <c r="N38" s="606"/>
      <c r="O38" s="606"/>
      <c r="AB38" s="18"/>
      <c r="AC38" s="18"/>
      <c r="AD38" s="18"/>
      <c r="AE38" s="18"/>
      <c r="AF38" s="18"/>
      <c r="AG38" s="18"/>
      <c r="AH38" s="18"/>
      <c r="AI38" s="18"/>
      <c r="AJ38" s="18"/>
      <c r="AK38" s="18"/>
    </row>
    <row r="39" spans="1:37" ht="15" customHeight="1">
      <c r="A39" s="39"/>
      <c r="B39" s="504"/>
      <c r="C39" s="505"/>
      <c r="D39" s="505"/>
      <c r="E39" s="601" t="str">
        <f ca="1">IF((AND(I9=Translation!B101, I35=Translation!B101)),Translation!B60,"")</f>
        <v/>
      </c>
      <c r="F39" s="602"/>
      <c r="G39" s="602"/>
      <c r="H39" s="603"/>
      <c r="I39" s="208">
        <v>1</v>
      </c>
      <c r="J39" s="626" t="str">
        <f ca="1">IF(I9&lt;&gt;Translation!B101,"",IF(I35&lt;&gt;Translation!B101,"",IF(J36=Translation!B73,"",IF(AND(I35=Translation!B101,(I36+I37)=0,I38&gt;0),"",IF(AND(I35=Translation!B101,(I36+I37)&gt;I39),Translation!B77,IF(AND(I35=Translation!B101,I39&gt;(I36+I37)*2),Translation!B78,IF(AND(I35=Translation!B101,(CALC_3!N33 &lt; I39)),Translation!B75,"")))))))</f>
        <v/>
      </c>
      <c r="K39" s="626"/>
      <c r="L39" s="626"/>
      <c r="M39" s="626"/>
      <c r="N39" s="626"/>
      <c r="O39" s="626"/>
      <c r="AB39" s="18"/>
      <c r="AC39" s="18"/>
      <c r="AD39" s="18"/>
      <c r="AE39" s="18"/>
      <c r="AF39" s="18"/>
      <c r="AG39" s="18"/>
      <c r="AH39" s="18"/>
      <c r="AI39" s="18"/>
      <c r="AJ39" s="18"/>
      <c r="AK39" s="18"/>
    </row>
    <row r="40" spans="1:37" ht="15" customHeight="1">
      <c r="A40" s="39"/>
      <c r="B40" s="596"/>
      <c r="C40" s="597"/>
      <c r="D40" s="597"/>
      <c r="E40" s="598" t="str">
        <f ca="1">IF((AND(I9=Translation!B101, I35=Translation!B101)),Translation!B61,"")</f>
        <v/>
      </c>
      <c r="F40" s="599"/>
      <c r="G40" s="599"/>
      <c r="H40" s="600"/>
      <c r="I40" s="208">
        <v>0</v>
      </c>
      <c r="J40" s="626" t="str">
        <f ca="1">IF(I9&lt;&gt;Translation!B101,"",IF(I35&lt;&gt;Translation!B101,"",IF(J36=Translation!B73,"",IF(I40&gt;(I36+I37),Translation!B79,""))))</f>
        <v/>
      </c>
      <c r="K40" s="626"/>
      <c r="L40" s="626"/>
      <c r="M40" s="626"/>
      <c r="N40" s="626"/>
      <c r="O40" s="626"/>
      <c r="P40" s="434" t="str">
        <f ca="1">Translation!B120&amp;"*"</f>
        <v>Total heat loss*</v>
      </c>
      <c r="Q40" s="434"/>
      <c r="R40" s="434"/>
      <c r="S40" s="434"/>
      <c r="V40" s="20"/>
      <c r="W40" s="20"/>
      <c r="AB40" s="18"/>
      <c r="AC40" s="18"/>
      <c r="AD40" s="18"/>
      <c r="AE40" s="18"/>
      <c r="AF40" s="18"/>
      <c r="AG40" s="18"/>
      <c r="AH40" s="18"/>
      <c r="AI40" s="18"/>
      <c r="AJ40" s="18"/>
      <c r="AK40" s="18"/>
    </row>
    <row r="41" spans="1:37" ht="15" customHeight="1">
      <c r="A41" s="39"/>
      <c r="B41" s="494"/>
      <c r="C41" s="495"/>
      <c r="D41" s="495"/>
      <c r="E41" s="496"/>
      <c r="F41" s="497"/>
      <c r="G41" s="497"/>
      <c r="H41" s="498"/>
      <c r="I41" s="148"/>
      <c r="J41" s="344"/>
      <c r="K41" s="146"/>
      <c r="L41" s="146"/>
      <c r="M41" s="146"/>
      <c r="N41" s="146"/>
      <c r="O41" s="345"/>
      <c r="P41" s="436"/>
      <c r="Q41" s="436"/>
      <c r="R41" s="436"/>
      <c r="S41" s="436"/>
      <c r="V41" s="20"/>
      <c r="W41" s="20"/>
      <c r="Y41" s="24"/>
      <c r="Z41" s="24"/>
      <c r="AB41" s="18"/>
      <c r="AC41" s="18"/>
      <c r="AD41" s="18"/>
      <c r="AE41" s="18"/>
      <c r="AF41" s="18"/>
      <c r="AG41" s="18"/>
      <c r="AH41" s="18"/>
      <c r="AI41" s="18"/>
      <c r="AJ41" s="18"/>
      <c r="AK41" s="18"/>
    </row>
    <row r="42" spans="1:37" ht="15" customHeight="1">
      <c r="A42" s="39"/>
      <c r="B42" s="500" t="str">
        <f ca="1">IF(I9=Translation!B101,Translation!B62,"")</f>
        <v/>
      </c>
      <c r="C42" s="500"/>
      <c r="D42" s="501"/>
      <c r="E42" s="502" t="str">
        <f ca="1">IF(I9=Translation!B101,Translation!B63,"")</f>
        <v/>
      </c>
      <c r="F42" s="503"/>
      <c r="G42" s="503"/>
      <c r="H42" s="323" t="str">
        <f ca="1">IF(I9=Translation!B101,Translation!B30,"")</f>
        <v/>
      </c>
      <c r="I42" s="334" t="s">
        <v>16</v>
      </c>
      <c r="J42" s="346"/>
      <c r="K42" s="345"/>
      <c r="L42" s="345"/>
      <c r="M42" s="345"/>
      <c r="N42" s="345"/>
      <c r="O42" s="345"/>
      <c r="P42" s="614"/>
      <c r="Q42" s="610" t="str">
        <f ca="1">Translation!B122</f>
        <v>Idle</v>
      </c>
      <c r="R42" s="535" t="str">
        <f ca="1">Translation!B123</f>
        <v>Low 
power</v>
      </c>
      <c r="S42" s="612" t="str">
        <f ca="1">Translation!B124</f>
        <v>Full 
power</v>
      </c>
      <c r="V42" s="20"/>
      <c r="W42" s="20"/>
      <c r="Y42" s="24"/>
      <c r="Z42" s="24"/>
      <c r="AB42" s="18"/>
      <c r="AC42" s="18"/>
      <c r="AD42" s="18"/>
      <c r="AE42" s="18"/>
      <c r="AF42" s="18"/>
      <c r="AG42" s="18"/>
      <c r="AH42" s="18"/>
      <c r="AI42" s="18"/>
      <c r="AJ42" s="18"/>
      <c r="AK42" s="18"/>
    </row>
    <row r="43" spans="1:37" ht="15" customHeight="1">
      <c r="A43" s="39"/>
      <c r="B43" s="504"/>
      <c r="C43" s="505"/>
      <c r="D43" s="505"/>
      <c r="E43" s="506" t="str">
        <f ca="1">IF((AND(I9=Translation!B101, I42=Translation!B101)),Translation!B64,"")</f>
        <v/>
      </c>
      <c r="F43" s="507"/>
      <c r="G43" s="507"/>
      <c r="H43" s="508"/>
      <c r="I43" s="208">
        <v>1</v>
      </c>
      <c r="J43" s="499" t="str">
        <f ca="1">IF(I9&lt;&gt;Translation!B101,"",IF(I42=Translation!B102,"",IF(AND(I42=Translation!B101,(CALC_3!N36 &lt; CALC_3!H33+CALC_3!H38+CALC_3!H40),J37&lt;&gt;Translation!B75,J39&lt;&gt;Translation!B75),Translation!B75,"")))</f>
        <v/>
      </c>
      <c r="K43" s="499"/>
      <c r="L43" s="499"/>
      <c r="M43" s="499"/>
      <c r="N43" s="499"/>
      <c r="O43" s="499"/>
      <c r="P43" s="615"/>
      <c r="Q43" s="611"/>
      <c r="R43" s="536"/>
      <c r="S43" s="613"/>
      <c r="V43" s="20"/>
      <c r="W43" s="20"/>
      <c r="Y43" s="24"/>
      <c r="Z43" s="24"/>
      <c r="AB43" s="18"/>
      <c r="AC43" s="18"/>
      <c r="AD43" s="18"/>
      <c r="AE43" s="18"/>
      <c r="AF43" s="18"/>
      <c r="AG43" s="18"/>
      <c r="AH43" s="18"/>
      <c r="AI43" s="18"/>
      <c r="AJ43" s="18"/>
      <c r="AK43" s="18"/>
    </row>
    <row r="44" spans="1:37" ht="15" customHeight="1">
      <c r="A44" s="39"/>
      <c r="B44" s="494"/>
      <c r="C44" s="495"/>
      <c r="D44" s="495"/>
      <c r="E44" s="496"/>
      <c r="F44" s="497"/>
      <c r="G44" s="497"/>
      <c r="H44" s="498"/>
      <c r="I44" s="148"/>
      <c r="P44" s="583" t="str">
        <f ca="1">Translation!B127</f>
        <v>W</v>
      </c>
      <c r="Q44" s="592" t="str">
        <f ca="1">IF(CALC_3!H7=0,"-",CALC_3!K54)</f>
        <v>-</v>
      </c>
      <c r="R44" s="592" t="str">
        <f ca="1">IF(CALC_3!H7=0,"-",CALC_3!L54)</f>
        <v>-</v>
      </c>
      <c r="S44" s="604" t="str">
        <f ca="1">IF(CALC_3!H7=0,"-",CALC_3!M54)</f>
        <v>-</v>
      </c>
      <c r="V44" s="20"/>
      <c r="W44" s="20"/>
      <c r="Y44" s="24"/>
      <c r="Z44" s="24"/>
      <c r="AB44" s="18"/>
      <c r="AC44" s="18"/>
      <c r="AD44" s="18"/>
      <c r="AE44" s="18"/>
      <c r="AF44" s="18"/>
      <c r="AG44" s="18"/>
      <c r="AH44" s="18"/>
      <c r="AI44" s="18"/>
      <c r="AJ44" s="18"/>
      <c r="AK44" s="18"/>
    </row>
    <row r="45" spans="1:37" ht="15" customHeight="1">
      <c r="B45" s="500" t="str">
        <f ca="1">IF(I9=Translation!B101,Translation!B65,"")</f>
        <v/>
      </c>
      <c r="C45" s="500"/>
      <c r="D45" s="501"/>
      <c r="E45" s="502" t="str">
        <f ca="1">IF(I9=Translation!B101,Translation!B66,"")</f>
        <v/>
      </c>
      <c r="F45" s="503"/>
      <c r="G45" s="503"/>
      <c r="H45" s="323" t="str">
        <f ca="1">IF(I9=Translation!B101,Translation!B30,"")</f>
        <v/>
      </c>
      <c r="I45" s="379" t="s">
        <v>16</v>
      </c>
      <c r="J45" s="95"/>
      <c r="K45" s="95"/>
      <c r="L45" s="95"/>
      <c r="M45" s="95"/>
      <c r="N45" s="95"/>
      <c r="O45" s="95"/>
      <c r="P45" s="584"/>
      <c r="Q45" s="593"/>
      <c r="R45" s="593"/>
      <c r="S45" s="605"/>
      <c r="T45" s="20"/>
      <c r="U45" s="26"/>
      <c r="V45" s="26"/>
      <c r="W45" s="20"/>
      <c r="AA45" s="13"/>
      <c r="AB45" s="18"/>
      <c r="AC45" s="18"/>
      <c r="AD45" s="18"/>
      <c r="AE45" s="18"/>
      <c r="AF45" s="18"/>
      <c r="AG45" s="18"/>
      <c r="AH45" s="18"/>
      <c r="AI45" s="18"/>
      <c r="AJ45" s="18"/>
      <c r="AK45" s="18"/>
    </row>
    <row r="46" spans="1:37" ht="15" customHeight="1">
      <c r="B46" s="504"/>
      <c r="C46" s="505"/>
      <c r="D46" s="505"/>
      <c r="E46" s="506" t="str">
        <f ca="1">IF((AND(I9=Translation!B101, I45=Translation!B101)),Translation!B67,"")</f>
        <v/>
      </c>
      <c r="F46" s="507"/>
      <c r="G46" s="507"/>
      <c r="H46" s="508"/>
      <c r="I46" s="208">
        <v>1</v>
      </c>
      <c r="J46" s="499" t="str">
        <f ca="1">IF(I9&lt;&gt;Translation!B101,"",IF(I45=Translation!B102,"",IF(AND(I45=Translation!B101,(CALC_3!N38 &lt; CALC_3!H33+CALC_3!H36+CALC_3!H40),J37&lt;&gt;Translation!B75,J39&lt;&gt;Translation!B75,J43&lt;&gt;Translation!B75),Translation!B75,"")))</f>
        <v/>
      </c>
      <c r="K46" s="499"/>
      <c r="L46" s="499"/>
      <c r="M46" s="499"/>
      <c r="N46" s="499"/>
      <c r="O46" s="499"/>
      <c r="P46" s="585" t="str">
        <f ca="1">Translation!B129</f>
        <v>BTU/h</v>
      </c>
      <c r="Q46" s="617" t="str">
        <f ca="1">IF(CALC_3!H7=0,"-",CALC_3!K56)</f>
        <v>-</v>
      </c>
      <c r="R46" s="617" t="str">
        <f ca="1">IF(CALC_3!H7=0,"-",CALC_3!L56)</f>
        <v>-</v>
      </c>
      <c r="S46" s="604" t="str">
        <f ca="1">IF(CALC_3!H7=0,"-",CALC_3!M56)</f>
        <v>-</v>
      </c>
      <c r="T46" s="20"/>
      <c r="U46" s="26"/>
      <c r="V46" s="26"/>
      <c r="W46" s="20"/>
      <c r="AA46" s="13"/>
      <c r="AB46" s="18"/>
      <c r="AC46" s="18"/>
      <c r="AD46" s="18"/>
      <c r="AE46" s="18"/>
      <c r="AF46" s="18"/>
      <c r="AG46" s="18"/>
      <c r="AH46" s="18"/>
      <c r="AI46" s="18"/>
      <c r="AJ46" s="18"/>
      <c r="AK46" s="18"/>
    </row>
    <row r="47" spans="1:37" ht="15" customHeight="1">
      <c r="B47" s="494"/>
      <c r="C47" s="495"/>
      <c r="D47" s="495"/>
      <c r="E47" s="496"/>
      <c r="F47" s="497"/>
      <c r="G47" s="497"/>
      <c r="H47" s="498"/>
      <c r="I47" s="148"/>
      <c r="J47" s="95"/>
      <c r="K47" s="95"/>
      <c r="L47" s="95"/>
      <c r="M47" s="95"/>
      <c r="N47" s="95"/>
      <c r="O47" s="95"/>
      <c r="P47" s="586"/>
      <c r="Q47" s="618"/>
      <c r="R47" s="618"/>
      <c r="S47" s="625"/>
      <c r="T47" s="20"/>
      <c r="U47" s="26"/>
      <c r="V47" s="26"/>
      <c r="W47" s="20"/>
      <c r="AA47" s="13"/>
      <c r="AB47" s="18"/>
      <c r="AC47" s="18"/>
      <c r="AD47" s="18"/>
      <c r="AE47" s="18"/>
      <c r="AF47" s="18"/>
      <c r="AG47" s="18"/>
      <c r="AH47" s="18"/>
      <c r="AI47" s="18"/>
      <c r="AJ47" s="18"/>
      <c r="AK47" s="18"/>
    </row>
    <row r="48" spans="1:37" ht="15" customHeight="1">
      <c r="B48" s="500" t="str">
        <f ca="1">IF(I9=Translation!B101,Translation!B68,"")</f>
        <v/>
      </c>
      <c r="C48" s="500"/>
      <c r="D48" s="501"/>
      <c r="E48" s="502" t="str">
        <f ca="1">IF(I9=Translation!B101,Translation!B69,"")</f>
        <v/>
      </c>
      <c r="F48" s="503"/>
      <c r="G48" s="503"/>
      <c r="H48" s="323" t="str">
        <f ca="1">IF(I9=Translation!B101,Translation!B30,"")</f>
        <v/>
      </c>
      <c r="I48" s="379" t="s">
        <v>16</v>
      </c>
      <c r="J48" s="95"/>
      <c r="K48" s="95"/>
      <c r="L48" s="95"/>
      <c r="M48" s="95"/>
      <c r="N48" s="95"/>
      <c r="O48" s="95"/>
      <c r="P48" s="616" t="str">
        <f ca="1">Translation!B130</f>
        <v>kcal/h</v>
      </c>
      <c r="Q48" s="617" t="str">
        <f ca="1">IF(CALC_3!H7=0,"-",CALC_3!K58)</f>
        <v>-</v>
      </c>
      <c r="R48" s="617" t="str">
        <f ca="1">IF(CALC_3!H7=0,"-",CALC_3!L58)</f>
        <v>-</v>
      </c>
      <c r="S48" s="604" t="str">
        <f ca="1">IF(CALC_3!H7=0,"-",CALC_3!M58)</f>
        <v>-</v>
      </c>
      <c r="T48" s="20"/>
      <c r="U48" s="26"/>
      <c r="V48" s="26"/>
      <c r="W48" s="20"/>
      <c r="AA48" s="13"/>
      <c r="AB48" s="18"/>
      <c r="AC48" s="18"/>
      <c r="AD48" s="18"/>
      <c r="AE48" s="18"/>
      <c r="AF48" s="18"/>
      <c r="AG48" s="18"/>
      <c r="AH48" s="18"/>
      <c r="AI48" s="18"/>
      <c r="AJ48" s="18"/>
      <c r="AK48" s="18"/>
    </row>
    <row r="49" spans="1:37" ht="15" customHeight="1">
      <c r="B49" s="504"/>
      <c r="C49" s="505"/>
      <c r="D49" s="505"/>
      <c r="E49" s="506" t="str">
        <f ca="1">IF((AND(I9=Translation!B101, I48=Translation!B101)),Translation!B70,"")</f>
        <v/>
      </c>
      <c r="F49" s="507"/>
      <c r="G49" s="507"/>
      <c r="H49" s="508"/>
      <c r="I49" s="208">
        <v>1</v>
      </c>
      <c r="J49" s="499" t="str">
        <f ca="1">IF(I9&lt;&gt;Translation!B101,"",IF(I48=Translation!B102,"",IF(AND(I48=Translation!B101,(CALC_3!N40 &lt; CALC_3!H33+CALC_3!H36+CALC_3!H38),J37&lt;&gt;Translation!B75,J39&lt;&gt;Translation!B75,J43&lt;&gt;Translation!B75,J46&lt;&gt;Translation!B75),Translation!B75,"")))</f>
        <v/>
      </c>
      <c r="K49" s="499"/>
      <c r="L49" s="499"/>
      <c r="M49" s="499"/>
      <c r="N49" s="499"/>
      <c r="O49" s="499"/>
      <c r="P49" s="616"/>
      <c r="Q49" s="618"/>
      <c r="R49" s="618"/>
      <c r="S49" s="625"/>
      <c r="T49" s="20"/>
      <c r="U49" s="26"/>
      <c r="V49" s="26"/>
      <c r="W49" s="20"/>
      <c r="AA49" s="13"/>
      <c r="AB49" s="18"/>
      <c r="AC49" s="18"/>
      <c r="AD49" s="18"/>
      <c r="AE49" s="18"/>
      <c r="AF49" s="18"/>
      <c r="AG49" s="18"/>
      <c r="AH49" s="18"/>
      <c r="AI49" s="18"/>
      <c r="AJ49" s="18"/>
      <c r="AK49" s="18"/>
    </row>
    <row r="50" spans="1:37" ht="15" customHeight="1">
      <c r="B50" s="38"/>
      <c r="C50" s="38"/>
      <c r="D50" s="20"/>
      <c r="E50" s="38"/>
      <c r="F50" s="38"/>
      <c r="G50" s="38"/>
      <c r="H50" s="20"/>
      <c r="I50" s="96"/>
      <c r="J50" s="499" t="str">
        <f ca="1">IF(I9&lt;&gt;Translation!B101,"",IF(AND(I35&lt;&gt;Translation!B101,I42=Translation!B102),"",IF(AND(I35=Translation!B101,CALC_3!N32 &gt; CALC_3!N33,I14&lt;2,I36+I37 &gt;= 1),Translation!B74,IF(AND(I35=Translation!B101,I39 &gt; CALC_3!N33,I14&lt;2,I36+I37 &gt; 0),Translation!B74,IF(AND(I42=Translation!B101,J43=Translation!B75,I14&lt;2,I43 &gt; 0),Translation!B74,IF(AND(I45=Translation!B101,J46=Translation!B75,I14&lt;2,I46 &gt; 0),Translation!B74,IF(AND(I48=Translation!B101,J49=Translation!B75,I14&lt;2,I49 &gt; 0),Translation!B74,"")))))))</f>
        <v/>
      </c>
      <c r="K50" s="499"/>
      <c r="L50" s="499"/>
      <c r="M50" s="499"/>
      <c r="N50" s="499"/>
      <c r="O50" s="499"/>
      <c r="P50" s="582" t="str">
        <f ca="1">Translation!B131</f>
        <v>* Excluding call stations and 3rd party devices</v>
      </c>
      <c r="Q50" s="582"/>
      <c r="R50" s="582"/>
      <c r="S50" s="582"/>
      <c r="T50" s="20"/>
      <c r="U50" s="26"/>
      <c r="V50" s="26"/>
      <c r="W50" s="20"/>
      <c r="AA50" s="13"/>
      <c r="AB50" s="18"/>
      <c r="AC50" s="18"/>
      <c r="AD50" s="18"/>
      <c r="AE50" s="18"/>
      <c r="AF50" s="18"/>
      <c r="AG50" s="18"/>
      <c r="AH50" s="18"/>
      <c r="AI50" s="18"/>
      <c r="AJ50" s="18"/>
      <c r="AK50" s="18"/>
    </row>
    <row r="51" spans="1:37" ht="15" customHeight="1">
      <c r="B51" s="38"/>
      <c r="C51" s="38"/>
      <c r="D51" s="20"/>
      <c r="E51" s="38"/>
      <c r="F51" s="38"/>
      <c r="G51" s="38"/>
      <c r="H51" s="20"/>
      <c r="I51" s="96"/>
      <c r="J51" s="95"/>
      <c r="K51" s="95"/>
      <c r="L51" s="95"/>
      <c r="M51" s="95"/>
      <c r="N51" s="95"/>
      <c r="O51" s="95"/>
      <c r="P51" s="582"/>
      <c r="Q51" s="582"/>
      <c r="R51" s="582"/>
      <c r="S51" s="582"/>
      <c r="T51" s="20"/>
      <c r="U51" s="26"/>
      <c r="V51" s="26"/>
      <c r="W51" s="20"/>
      <c r="AA51" s="13"/>
      <c r="AB51" s="18"/>
      <c r="AC51" s="18"/>
      <c r="AD51" s="18"/>
      <c r="AE51" s="18"/>
      <c r="AF51" s="18"/>
      <c r="AG51" s="18"/>
      <c r="AH51" s="18"/>
      <c r="AI51" s="18"/>
      <c r="AJ51" s="18"/>
      <c r="AK51" s="18"/>
    </row>
    <row r="52" spans="1:37" ht="15" customHeight="1">
      <c r="B52" s="38"/>
      <c r="C52" s="38"/>
      <c r="D52" s="20"/>
      <c r="E52" s="38"/>
      <c r="F52" s="38"/>
      <c r="G52" s="38"/>
      <c r="H52" s="20"/>
      <c r="I52" s="96"/>
      <c r="J52" s="95"/>
      <c r="K52" s="95"/>
      <c r="L52" s="95"/>
      <c r="M52" s="95"/>
      <c r="N52" s="95"/>
      <c r="O52" s="95"/>
      <c r="P52" s="95"/>
      <c r="Q52" s="95"/>
      <c r="R52" s="95"/>
      <c r="T52" s="20"/>
      <c r="U52" s="26"/>
      <c r="V52" s="26"/>
      <c r="W52" s="20"/>
      <c r="AA52" s="13"/>
      <c r="AB52" s="18"/>
      <c r="AC52" s="18"/>
      <c r="AD52" s="18"/>
      <c r="AE52" s="18"/>
      <c r="AF52" s="18"/>
      <c r="AG52" s="18"/>
      <c r="AH52" s="18"/>
      <c r="AI52" s="18"/>
      <c r="AJ52" s="18"/>
      <c r="AK52" s="18"/>
    </row>
    <row r="53" spans="1:37" ht="15" customHeight="1">
      <c r="A53" s="39"/>
      <c r="B53" s="216"/>
      <c r="C53" s="216"/>
      <c r="D53" s="216"/>
      <c r="E53" s="216"/>
      <c r="F53" s="216"/>
      <c r="G53" s="216"/>
      <c r="H53" s="216"/>
      <c r="I53" s="216"/>
      <c r="J53" s="216"/>
      <c r="K53" s="216"/>
      <c r="L53" s="216"/>
      <c r="M53" s="216"/>
      <c r="N53" s="216"/>
      <c r="O53" s="216"/>
      <c r="P53" s="216"/>
      <c r="Q53" s="216"/>
      <c r="R53" s="352"/>
      <c r="S53" s="352"/>
      <c r="T53" s="20"/>
      <c r="U53" s="26"/>
      <c r="V53" s="26"/>
      <c r="W53" s="20"/>
      <c r="AA53" s="13"/>
      <c r="AB53" s="18"/>
      <c r="AC53" s="18"/>
      <c r="AD53" s="18"/>
      <c r="AE53" s="18"/>
      <c r="AF53" s="18"/>
      <c r="AG53" s="18"/>
      <c r="AH53" s="18"/>
      <c r="AI53" s="18"/>
      <c r="AJ53" s="18"/>
      <c r="AK53" s="18"/>
    </row>
    <row r="54" spans="1:37" ht="15" customHeight="1">
      <c r="A54" s="229"/>
      <c r="B54" s="223"/>
      <c r="C54" s="224"/>
      <c r="D54" s="224"/>
      <c r="E54" s="224"/>
      <c r="F54" s="224"/>
      <c r="G54" s="224"/>
      <c r="H54" s="224"/>
      <c r="I54" s="225"/>
      <c r="J54" s="225"/>
      <c r="K54" s="225"/>
      <c r="L54" s="225"/>
      <c r="M54" s="225"/>
      <c r="N54" s="225"/>
      <c r="O54" s="225"/>
      <c r="P54" s="225"/>
      <c r="Q54" s="359"/>
      <c r="R54" s="360"/>
      <c r="S54" s="257"/>
      <c r="T54" s="36"/>
      <c r="U54" s="36"/>
      <c r="V54" s="20"/>
      <c r="Z54" s="13"/>
      <c r="AB54" s="18"/>
      <c r="AC54" s="18"/>
      <c r="AD54" s="18"/>
      <c r="AE54" s="18"/>
      <c r="AF54" s="18"/>
      <c r="AG54" s="18"/>
      <c r="AH54" s="18"/>
      <c r="AI54" s="18"/>
      <c r="AJ54" s="18"/>
      <c r="AK54" s="18"/>
    </row>
    <row r="55" spans="1:37" ht="15" customHeight="1">
      <c r="A55" s="229"/>
      <c r="B55" s="389" t="str">
        <f ca="1">Translation!B82</f>
        <v>This tool calculates the power requirements for a PRAESENSA system. It calculates up to 6 clusters. A cluster consists of one PRA-MPS3 and the connected devices to be supplied with power. Use the safety factor in the calculation of the battery capacity to compensate the tolerances of battery brands and types. Please also check the rack space requirements for the calculated battery types. For each additional rack a new calculation has to be made.</v>
      </c>
      <c r="C55" s="390"/>
      <c r="D55" s="390"/>
      <c r="E55" s="390"/>
      <c r="F55" s="390"/>
      <c r="G55" s="390"/>
      <c r="H55" s="390"/>
      <c r="I55" s="390"/>
      <c r="J55" s="390"/>
      <c r="K55" s="390"/>
      <c r="L55" s="390"/>
      <c r="M55" s="390"/>
      <c r="N55" s="390"/>
      <c r="O55" s="390"/>
      <c r="P55" s="390"/>
      <c r="Q55" s="390"/>
      <c r="R55" s="390"/>
      <c r="S55" s="253"/>
      <c r="T55" s="10"/>
      <c r="U55" s="10"/>
      <c r="V55" s="20"/>
      <c r="Z55" s="13"/>
      <c r="AB55" s="18"/>
      <c r="AC55" s="18"/>
      <c r="AD55" s="18"/>
      <c r="AE55" s="18"/>
      <c r="AF55" s="18"/>
      <c r="AG55" s="18"/>
      <c r="AH55" s="18"/>
      <c r="AI55" s="18"/>
      <c r="AJ55" s="18"/>
      <c r="AK55" s="18"/>
    </row>
    <row r="56" spans="1:37" ht="15" customHeight="1">
      <c r="A56" s="229"/>
      <c r="B56" s="389"/>
      <c r="C56" s="390"/>
      <c r="D56" s="390"/>
      <c r="E56" s="390"/>
      <c r="F56" s="390"/>
      <c r="G56" s="390"/>
      <c r="H56" s="390"/>
      <c r="I56" s="390"/>
      <c r="J56" s="390"/>
      <c r="K56" s="390"/>
      <c r="L56" s="390"/>
      <c r="M56" s="390"/>
      <c r="N56" s="390"/>
      <c r="O56" s="390"/>
      <c r="P56" s="390"/>
      <c r="Q56" s="390"/>
      <c r="R56" s="390"/>
      <c r="S56" s="253"/>
      <c r="T56" s="10"/>
      <c r="U56" s="10"/>
      <c r="V56" s="20"/>
      <c r="Z56" s="13"/>
      <c r="AB56" s="18"/>
      <c r="AC56" s="18"/>
      <c r="AD56" s="18"/>
      <c r="AE56" s="18"/>
      <c r="AF56" s="18"/>
      <c r="AG56" s="18"/>
      <c r="AH56" s="18"/>
      <c r="AI56" s="18"/>
      <c r="AJ56" s="18"/>
      <c r="AK56" s="18"/>
    </row>
    <row r="57" spans="1:37" ht="15" customHeight="1">
      <c r="A57" s="229"/>
      <c r="B57" s="389"/>
      <c r="C57" s="390"/>
      <c r="D57" s="390"/>
      <c r="E57" s="390"/>
      <c r="F57" s="390"/>
      <c r="G57" s="390"/>
      <c r="H57" s="390"/>
      <c r="I57" s="390"/>
      <c r="J57" s="390"/>
      <c r="K57" s="390"/>
      <c r="L57" s="390"/>
      <c r="M57" s="390"/>
      <c r="N57" s="390"/>
      <c r="O57" s="390"/>
      <c r="P57" s="390"/>
      <c r="Q57" s="390"/>
      <c r="R57" s="390"/>
      <c r="S57" s="253"/>
      <c r="T57" s="10"/>
      <c r="U57" s="10"/>
      <c r="V57" s="20"/>
      <c r="Z57" s="13"/>
      <c r="AB57" s="18"/>
      <c r="AC57" s="18"/>
      <c r="AD57" s="18"/>
      <c r="AE57" s="18"/>
      <c r="AF57" s="18"/>
      <c r="AG57" s="18"/>
      <c r="AH57" s="18"/>
      <c r="AI57" s="18"/>
      <c r="AJ57" s="18"/>
      <c r="AK57" s="18"/>
    </row>
    <row r="58" spans="1:37" ht="15" customHeight="1">
      <c r="A58" s="229"/>
      <c r="B58" s="368"/>
      <c r="C58" s="369"/>
      <c r="D58" s="369"/>
      <c r="E58" s="369"/>
      <c r="F58" s="369"/>
      <c r="G58" s="369"/>
      <c r="H58" s="369"/>
      <c r="I58" s="369"/>
      <c r="J58" s="369"/>
      <c r="K58" s="369"/>
      <c r="L58" s="369"/>
      <c r="M58" s="369"/>
      <c r="N58" s="369"/>
      <c r="O58" s="369"/>
      <c r="P58" s="369"/>
      <c r="Q58" s="369"/>
      <c r="R58" s="369"/>
      <c r="S58" s="253"/>
      <c r="T58" s="10"/>
      <c r="U58" s="10"/>
      <c r="V58" s="20"/>
      <c r="Z58" s="13"/>
      <c r="AB58" s="18"/>
      <c r="AC58" s="18"/>
      <c r="AD58" s="18"/>
      <c r="AE58" s="18"/>
      <c r="AF58" s="18"/>
      <c r="AG58" s="18"/>
      <c r="AH58" s="18"/>
      <c r="AI58" s="18"/>
      <c r="AJ58" s="18"/>
      <c r="AK58" s="18"/>
    </row>
    <row r="59" spans="1:37" ht="15" customHeight="1">
      <c r="A59" s="230"/>
      <c r="B59" s="366" t="str">
        <f ca="1">Translation!B84</f>
        <v>Special Note: Maximum battery current must be observed while it highly varies among different battery types.</v>
      </c>
      <c r="C59" s="216"/>
      <c r="D59" s="216"/>
      <c r="E59" s="216"/>
      <c r="F59" s="216"/>
      <c r="G59" s="216"/>
      <c r="H59" s="216"/>
      <c r="I59" s="216"/>
      <c r="J59" s="216"/>
      <c r="K59" s="216"/>
      <c r="L59" s="216"/>
      <c r="M59" s="216"/>
      <c r="N59" s="216"/>
      <c r="O59" s="216"/>
      <c r="P59" s="216"/>
      <c r="Q59" s="39"/>
      <c r="R59" s="231"/>
      <c r="S59" s="363"/>
      <c r="T59" s="10"/>
      <c r="U59" s="10"/>
      <c r="V59" s="20"/>
      <c r="Z59" s="13"/>
      <c r="AB59" s="18"/>
      <c r="AC59" s="18"/>
      <c r="AD59" s="18"/>
      <c r="AE59" s="18"/>
      <c r="AF59" s="18"/>
      <c r="AG59" s="18"/>
      <c r="AH59" s="18"/>
      <c r="AI59" s="18"/>
      <c r="AJ59" s="18"/>
      <c r="AK59" s="18"/>
    </row>
    <row r="60" spans="1:37" ht="15" customHeight="1">
      <c r="A60" s="229"/>
      <c r="B60" s="364"/>
      <c r="C60" s="39"/>
      <c r="D60" s="221"/>
      <c r="E60" s="221"/>
      <c r="F60" s="221"/>
      <c r="G60" s="221"/>
      <c r="H60" s="221"/>
      <c r="I60" s="221"/>
      <c r="J60" s="221"/>
      <c r="K60" s="221"/>
      <c r="L60" s="221"/>
      <c r="M60" s="221"/>
      <c r="N60" s="221"/>
      <c r="O60" s="221"/>
      <c r="P60" s="221"/>
      <c r="Q60" s="39"/>
      <c r="R60" s="228"/>
      <c r="S60" s="259"/>
      <c r="T60" s="10"/>
      <c r="U60" s="10"/>
      <c r="V60" s="20"/>
      <c r="Z60" s="13"/>
      <c r="AB60" s="18"/>
      <c r="AC60" s="18"/>
      <c r="AD60" s="18"/>
      <c r="AE60" s="18"/>
      <c r="AF60" s="18"/>
      <c r="AG60" s="18"/>
      <c r="AH60" s="18"/>
      <c r="AI60" s="18"/>
      <c r="AJ60" s="18"/>
      <c r="AK60" s="18"/>
    </row>
    <row r="61" spans="1:37" ht="15" customHeight="1">
      <c r="A61" s="230"/>
      <c r="B61" s="389" t="str">
        <f ca="1">Translation!B87</f>
        <v>The Power calculator serves as a support tool only. It cannot substitute professional advice from technical experts. For further details, our sales and support team will be happy to assist. Bosch does not warrant that the tool will fulfill any specific or general user requirement and disclaims any warranty for fitness for a specific purpose. To the extent permitted by law, Bosch will not accept any liability for any loss, damage or other consequences resulting from the use of the tool.</v>
      </c>
      <c r="C61" s="390"/>
      <c r="D61" s="390"/>
      <c r="E61" s="390"/>
      <c r="F61" s="390"/>
      <c r="G61" s="390"/>
      <c r="H61" s="390"/>
      <c r="I61" s="390"/>
      <c r="J61" s="390"/>
      <c r="K61" s="390"/>
      <c r="L61" s="390"/>
      <c r="M61" s="390"/>
      <c r="N61" s="390"/>
      <c r="O61" s="390"/>
      <c r="P61" s="390"/>
      <c r="Q61" s="390"/>
      <c r="R61" s="390"/>
      <c r="S61" s="253"/>
      <c r="T61" s="10"/>
      <c r="U61" s="10"/>
      <c r="V61" s="20"/>
      <c r="Z61" s="13"/>
      <c r="AB61" s="18"/>
      <c r="AC61" s="18"/>
      <c r="AD61" s="18"/>
      <c r="AE61" s="18"/>
      <c r="AF61" s="18"/>
      <c r="AG61" s="18"/>
      <c r="AH61" s="18"/>
      <c r="AI61" s="18"/>
      <c r="AJ61" s="18"/>
      <c r="AK61" s="18"/>
    </row>
    <row r="62" spans="1:37" ht="15" customHeight="1">
      <c r="A62" s="216"/>
      <c r="B62" s="389"/>
      <c r="C62" s="390"/>
      <c r="D62" s="390"/>
      <c r="E62" s="390"/>
      <c r="F62" s="390"/>
      <c r="G62" s="390"/>
      <c r="H62" s="390"/>
      <c r="I62" s="390"/>
      <c r="J62" s="390"/>
      <c r="K62" s="390"/>
      <c r="L62" s="390"/>
      <c r="M62" s="390"/>
      <c r="N62" s="390"/>
      <c r="O62" s="390"/>
      <c r="P62" s="390"/>
      <c r="Q62" s="390"/>
      <c r="R62" s="390"/>
      <c r="S62" s="253"/>
      <c r="T62" s="10"/>
      <c r="U62" s="10"/>
      <c r="V62" s="20"/>
      <c r="Z62" s="13"/>
      <c r="AB62" s="18"/>
      <c r="AC62" s="18"/>
      <c r="AD62" s="18"/>
      <c r="AE62" s="18"/>
      <c r="AF62" s="18"/>
      <c r="AG62" s="18"/>
      <c r="AH62" s="18"/>
      <c r="AI62" s="18"/>
      <c r="AJ62" s="18"/>
      <c r="AK62" s="18"/>
    </row>
    <row r="63" spans="1:37" ht="15" customHeight="1">
      <c r="A63" s="216"/>
      <c r="B63" s="389"/>
      <c r="C63" s="390"/>
      <c r="D63" s="390"/>
      <c r="E63" s="390"/>
      <c r="F63" s="390"/>
      <c r="G63" s="390"/>
      <c r="H63" s="390"/>
      <c r="I63" s="390"/>
      <c r="J63" s="390"/>
      <c r="K63" s="390"/>
      <c r="L63" s="390"/>
      <c r="M63" s="390"/>
      <c r="N63" s="390"/>
      <c r="O63" s="390"/>
      <c r="P63" s="390"/>
      <c r="Q63" s="390"/>
      <c r="R63" s="390"/>
      <c r="S63" s="253"/>
      <c r="T63" s="20"/>
      <c r="U63" s="20"/>
      <c r="V63" s="20"/>
      <c r="Z63" s="13"/>
      <c r="AB63" s="18"/>
      <c r="AC63" s="18"/>
      <c r="AD63" s="18"/>
      <c r="AE63" s="18"/>
      <c r="AF63" s="18"/>
      <c r="AG63" s="18"/>
      <c r="AH63" s="18"/>
      <c r="AI63" s="18"/>
      <c r="AJ63" s="18"/>
      <c r="AK63" s="18"/>
    </row>
    <row r="64" spans="1:37" ht="15" customHeight="1">
      <c r="B64" s="251"/>
      <c r="C64" s="288"/>
      <c r="D64" s="288"/>
      <c r="E64" s="288"/>
      <c r="F64" s="288"/>
      <c r="G64" s="288"/>
      <c r="H64" s="288"/>
      <c r="I64" s="288"/>
      <c r="J64" s="288"/>
      <c r="K64" s="288"/>
      <c r="L64" s="288"/>
      <c r="M64" s="288"/>
      <c r="N64" s="288"/>
      <c r="O64" s="288"/>
      <c r="P64" s="288"/>
      <c r="Q64" s="361"/>
      <c r="R64" s="362"/>
      <c r="S64" s="254"/>
      <c r="AA64" s="13"/>
      <c r="AB64" s="18"/>
      <c r="AC64" s="18"/>
      <c r="AD64" s="18"/>
      <c r="AE64" s="18"/>
      <c r="AF64" s="18"/>
      <c r="AG64" s="18"/>
      <c r="AH64" s="18"/>
      <c r="AI64" s="18"/>
      <c r="AJ64" s="18"/>
      <c r="AK64" s="18"/>
    </row>
    <row r="65" spans="9:37" ht="15" customHeight="1">
      <c r="I65" s="40"/>
      <c r="J65" s="168"/>
      <c r="K65" s="40"/>
      <c r="L65" s="40"/>
      <c r="M65" s="40"/>
      <c r="N65" s="40"/>
      <c r="O65" s="40"/>
      <c r="P65" s="40"/>
      <c r="Q65" s="40"/>
      <c r="R65" s="40"/>
      <c r="AA65" s="13"/>
      <c r="AB65" s="18"/>
      <c r="AC65" s="18"/>
      <c r="AD65" s="18"/>
      <c r="AE65" s="18"/>
      <c r="AF65" s="18"/>
      <c r="AG65" s="18"/>
      <c r="AH65" s="18"/>
      <c r="AI65" s="18"/>
      <c r="AJ65" s="18"/>
      <c r="AK65" s="18"/>
    </row>
    <row r="66" spans="9:37" s="39" customFormat="1" ht="15" customHeight="1">
      <c r="I66" s="228"/>
      <c r="J66" s="228"/>
      <c r="K66" s="228"/>
      <c r="L66" s="228"/>
      <c r="M66" s="228"/>
      <c r="N66" s="228"/>
      <c r="O66" s="228"/>
      <c r="P66" s="228"/>
      <c r="Q66" s="228"/>
      <c r="R66" s="228"/>
      <c r="AA66" s="13"/>
    </row>
    <row r="67" spans="9:37" ht="15" customHeight="1">
      <c r="I67" s="40"/>
      <c r="AA67" s="13"/>
      <c r="AB67" s="18"/>
      <c r="AC67" s="18"/>
      <c r="AD67" s="18"/>
      <c r="AE67" s="18"/>
      <c r="AF67" s="18"/>
      <c r="AG67" s="18"/>
      <c r="AH67" s="18"/>
      <c r="AI67" s="18"/>
      <c r="AJ67" s="18"/>
      <c r="AK67" s="18"/>
    </row>
    <row r="68" spans="9:37" ht="15" customHeight="1">
      <c r="I68" s="40"/>
      <c r="AA68" s="13"/>
      <c r="AB68" s="18"/>
      <c r="AC68" s="18"/>
      <c r="AD68" s="18"/>
      <c r="AE68" s="18"/>
      <c r="AF68" s="18"/>
      <c r="AG68" s="18"/>
      <c r="AH68" s="18"/>
      <c r="AI68" s="18"/>
      <c r="AJ68" s="18"/>
      <c r="AK68" s="18"/>
    </row>
    <row r="69" spans="9:37" ht="15" customHeight="1">
      <c r="I69" s="40"/>
      <c r="AA69" s="13"/>
      <c r="AB69" s="18"/>
      <c r="AC69" s="18"/>
      <c r="AD69" s="18"/>
      <c r="AE69" s="18"/>
      <c r="AF69" s="18"/>
      <c r="AG69" s="18"/>
      <c r="AH69" s="18"/>
      <c r="AI69" s="18"/>
      <c r="AJ69" s="18"/>
      <c r="AK69" s="18"/>
    </row>
    <row r="70" spans="9:37" ht="15" customHeight="1">
      <c r="I70" s="40"/>
      <c r="AA70" s="13"/>
      <c r="AB70" s="18"/>
      <c r="AC70" s="18"/>
      <c r="AD70" s="18"/>
      <c r="AE70" s="18"/>
      <c r="AF70" s="18"/>
      <c r="AG70" s="18"/>
      <c r="AH70" s="18"/>
      <c r="AI70" s="18"/>
      <c r="AJ70" s="18"/>
      <c r="AK70" s="18"/>
    </row>
    <row r="71" spans="9:37" ht="15" customHeight="1">
      <c r="I71" s="40"/>
      <c r="AA71" s="13"/>
      <c r="AB71" s="18"/>
      <c r="AC71" s="18"/>
      <c r="AD71" s="18"/>
      <c r="AE71" s="18"/>
      <c r="AF71" s="18"/>
      <c r="AG71" s="18"/>
      <c r="AH71" s="18"/>
      <c r="AI71" s="18"/>
      <c r="AJ71" s="18"/>
      <c r="AK71" s="18"/>
    </row>
    <row r="72" spans="9:37" ht="15" customHeight="1">
      <c r="I72" s="40"/>
      <c r="AA72" s="13"/>
      <c r="AB72" s="18"/>
      <c r="AC72" s="18"/>
      <c r="AD72" s="18"/>
      <c r="AE72" s="18"/>
      <c r="AF72" s="18"/>
      <c r="AG72" s="18"/>
      <c r="AH72" s="18"/>
      <c r="AI72" s="18"/>
      <c r="AJ72" s="18"/>
      <c r="AK72" s="18"/>
    </row>
    <row r="73" spans="9:37" ht="15" customHeight="1">
      <c r="I73" s="40"/>
      <c r="AA73" s="13"/>
      <c r="AB73" s="18"/>
      <c r="AC73" s="18"/>
      <c r="AD73" s="18"/>
      <c r="AE73" s="18"/>
      <c r="AF73" s="18"/>
      <c r="AG73" s="18"/>
      <c r="AH73" s="18"/>
      <c r="AI73" s="18"/>
      <c r="AJ73" s="18"/>
      <c r="AK73" s="18"/>
    </row>
    <row r="74" spans="9:37" ht="15" customHeight="1">
      <c r="I74" s="40"/>
      <c r="AA74" s="13"/>
      <c r="AB74" s="18"/>
      <c r="AC74" s="18"/>
      <c r="AD74" s="18"/>
      <c r="AE74" s="18"/>
      <c r="AF74" s="18"/>
      <c r="AG74" s="18"/>
      <c r="AH74" s="18"/>
      <c r="AI74" s="18"/>
      <c r="AJ74" s="18"/>
      <c r="AK74" s="18"/>
    </row>
    <row r="75" spans="9:37" ht="15" customHeight="1">
      <c r="AA75" s="13"/>
      <c r="AK75" s="18"/>
    </row>
    <row r="76" spans="9:37" ht="15" customHeight="1">
      <c r="AA76" s="13"/>
      <c r="AK76" s="18"/>
    </row>
    <row r="77" spans="9:37" ht="15" customHeight="1">
      <c r="AA77" s="13"/>
      <c r="AK77" s="18"/>
    </row>
    <row r="78" spans="9:37" ht="15">
      <c r="AA78" s="13"/>
      <c r="AK78" s="18"/>
    </row>
    <row r="79" spans="9:37" ht="15">
      <c r="AA79" s="13"/>
      <c r="AK79" s="18"/>
    </row>
    <row r="80" spans="9:37" ht="15">
      <c r="AA80" s="13"/>
      <c r="AK80" s="18"/>
    </row>
    <row r="81" spans="27:37" ht="15">
      <c r="AA81" s="13"/>
      <c r="AK81" s="18"/>
    </row>
    <row r="82" spans="27:37" ht="15">
      <c r="AA82" s="13"/>
      <c r="AK82" s="18"/>
    </row>
    <row r="83" spans="27:37" ht="15">
      <c r="AA83" s="13"/>
      <c r="AK83" s="18"/>
    </row>
    <row r="84" spans="27:37" ht="15">
      <c r="AA84" s="13"/>
      <c r="AK84" s="18"/>
    </row>
    <row r="85" spans="27:37" ht="15">
      <c r="AA85" s="13"/>
      <c r="AK85" s="18"/>
    </row>
    <row r="86" spans="27:37" ht="15">
      <c r="AA86" s="13"/>
      <c r="AK86" s="18"/>
    </row>
    <row r="87" spans="27:37" ht="15">
      <c r="AA87" s="13"/>
      <c r="AK87" s="18"/>
    </row>
    <row r="88" spans="27:37" ht="15">
      <c r="AA88" s="13"/>
      <c r="AK88" s="18"/>
    </row>
    <row r="89" spans="27:37" ht="15">
      <c r="AA89" s="13"/>
      <c r="AK89" s="18"/>
    </row>
    <row r="90" spans="27:37" ht="15">
      <c r="AA90" s="13"/>
      <c r="AK90" s="18"/>
    </row>
    <row r="91" spans="27:37" ht="15">
      <c r="AA91" s="13"/>
      <c r="AK91" s="18"/>
    </row>
    <row r="92" spans="27:37" ht="15">
      <c r="AA92" s="13"/>
      <c r="AK92" s="18"/>
    </row>
    <row r="93" spans="27:37" ht="15">
      <c r="AA93" s="13"/>
      <c r="AK93" s="18"/>
    </row>
    <row r="94" spans="27:37" ht="15">
      <c r="AA94" s="13"/>
      <c r="AK94" s="18"/>
    </row>
    <row r="95" spans="27:37" ht="15">
      <c r="AA95" s="13"/>
      <c r="AK95" s="18"/>
    </row>
    <row r="96" spans="27:37" ht="15">
      <c r="AA96" s="13"/>
      <c r="AK96" s="18"/>
    </row>
    <row r="97" spans="27:37" ht="15">
      <c r="AA97" s="13"/>
      <c r="AK97" s="18"/>
    </row>
    <row r="98" spans="27:37" ht="15">
      <c r="AA98" s="13"/>
      <c r="AK98" s="18"/>
    </row>
    <row r="99" spans="27:37" ht="15">
      <c r="AA99" s="13"/>
      <c r="AK99" s="18"/>
    </row>
    <row r="100" spans="27:37" ht="15">
      <c r="AA100" s="13"/>
      <c r="AK100" s="18"/>
    </row>
    <row r="101" spans="27:37" ht="15">
      <c r="AA101" s="13"/>
      <c r="AK101" s="18"/>
    </row>
    <row r="102" spans="27:37" ht="15">
      <c r="AA102" s="13"/>
      <c r="AK102" s="18"/>
    </row>
    <row r="103" spans="27:37" ht="15">
      <c r="AA103" s="13"/>
      <c r="AK103" s="18"/>
    </row>
    <row r="104" spans="27:37" ht="15">
      <c r="AA104" s="13"/>
      <c r="AK104" s="18"/>
    </row>
    <row r="105" spans="27:37" ht="15">
      <c r="AA105" s="13"/>
      <c r="AK105" s="18"/>
    </row>
    <row r="106" spans="27:37" ht="15">
      <c r="AA106" s="13"/>
      <c r="AK106" s="18"/>
    </row>
    <row r="107" spans="27:37" ht="15">
      <c r="AA107" s="13"/>
      <c r="AB107" s="18"/>
      <c r="AK107" s="18"/>
    </row>
    <row r="108" spans="27:37" ht="15">
      <c r="AA108" s="13"/>
      <c r="AB108" s="25"/>
    </row>
    <row r="109" spans="27:37" ht="15">
      <c r="AA109" s="13"/>
      <c r="AB109" s="25"/>
    </row>
    <row r="110" spans="27:37" ht="15">
      <c r="AA110" s="13"/>
      <c r="AB110" s="25"/>
    </row>
    <row r="111" spans="27:37" ht="15">
      <c r="AA111" s="13"/>
      <c r="AB111" s="25"/>
    </row>
    <row r="112" spans="27:37" ht="15">
      <c r="AA112" s="13"/>
      <c r="AB112" s="25"/>
    </row>
    <row r="113" spans="27:28" ht="15">
      <c r="AA113" s="13"/>
      <c r="AB113" s="25"/>
    </row>
    <row r="114" spans="27:28" ht="15">
      <c r="AA114" s="13"/>
      <c r="AB114" s="25"/>
    </row>
    <row r="115" spans="27:28" ht="15">
      <c r="AA115" s="13"/>
      <c r="AB115" s="25"/>
    </row>
    <row r="116" spans="27:28" ht="15">
      <c r="AA116" s="13"/>
      <c r="AB116" s="25"/>
    </row>
    <row r="117" spans="27:28" ht="15">
      <c r="AA117" s="13"/>
      <c r="AB117" s="25"/>
    </row>
    <row r="118" spans="27:28" ht="15">
      <c r="AA118" s="13"/>
      <c r="AB118" s="25"/>
    </row>
    <row r="119" spans="27:28" ht="15">
      <c r="AA119" s="13"/>
      <c r="AB119" s="25"/>
    </row>
    <row r="120" spans="27:28" ht="15">
      <c r="AA120" s="13"/>
      <c r="AB120" s="25"/>
    </row>
    <row r="121" spans="27:28" ht="15">
      <c r="AA121" s="13"/>
      <c r="AB121" s="25"/>
    </row>
    <row r="122" spans="27:28" ht="15">
      <c r="AA122" s="13"/>
      <c r="AB122" s="25"/>
    </row>
    <row r="123" spans="27:28" ht="15">
      <c r="AA123" s="13"/>
      <c r="AB123" s="25"/>
    </row>
    <row r="124" spans="27:28" ht="15">
      <c r="AA124" s="13"/>
      <c r="AB124" s="25"/>
    </row>
    <row r="125" spans="27:28" ht="15">
      <c r="AA125" s="13"/>
      <c r="AB125" s="25"/>
    </row>
    <row r="126" spans="27:28" ht="15">
      <c r="AA126" s="13"/>
      <c r="AB126" s="25"/>
    </row>
    <row r="127" spans="27:28" ht="15">
      <c r="AA127" s="13"/>
      <c r="AB127" s="25"/>
    </row>
    <row r="128" spans="27:28" ht="15">
      <c r="AA128" s="13"/>
      <c r="AB128" s="25"/>
    </row>
    <row r="129" spans="27:28" ht="15">
      <c r="AA129" s="13"/>
      <c r="AB129" s="25"/>
    </row>
    <row r="130" spans="27:28" ht="15">
      <c r="AA130" s="13"/>
      <c r="AB130" s="25"/>
    </row>
    <row r="131" spans="27:28" ht="15">
      <c r="AA131" s="13"/>
      <c r="AB131" s="25"/>
    </row>
    <row r="132" spans="27:28" ht="15">
      <c r="AA132" s="13"/>
      <c r="AB132" s="25"/>
    </row>
    <row r="133" spans="27:28">
      <c r="AB133" s="25"/>
    </row>
    <row r="134" spans="27:28">
      <c r="AB134" s="25"/>
    </row>
    <row r="135" spans="27:28">
      <c r="AB135" s="25"/>
    </row>
    <row r="136" spans="27:28">
      <c r="AB136" s="25"/>
    </row>
    <row r="137" spans="27:28">
      <c r="AB137" s="25"/>
    </row>
    <row r="138" spans="27:28">
      <c r="AB138" s="25"/>
    </row>
  </sheetData>
  <sheetProtection algorithmName="SHA-512" hashValue="wgqWcC9ONjfVOhFXAYsNrfk4wSGFLlhrwR4VOGOth4/ZXv/eZ5ahXQ6IlP8MvZNIjVuUHZbkbv642dWsZJbJ0g==" saltValue="FNE9HP+JNI773W1PIVopBg==" spinCount="100000" sheet="1" selectLockedCells="1"/>
  <dataConsolidate/>
  <mergeCells count="120">
    <mergeCell ref="J39:O39"/>
    <mergeCell ref="J40:O40"/>
    <mergeCell ref="B61:R63"/>
    <mergeCell ref="B9:G10"/>
    <mergeCell ref="H9:H10"/>
    <mergeCell ref="I9:I10"/>
    <mergeCell ref="E35:G35"/>
    <mergeCell ref="B42:D42"/>
    <mergeCell ref="E42:G42"/>
    <mergeCell ref="B13:D13"/>
    <mergeCell ref="E13:I13"/>
    <mergeCell ref="B14:D14"/>
    <mergeCell ref="E14:H14"/>
    <mergeCell ref="B15:D15"/>
    <mergeCell ref="E15:H15"/>
    <mergeCell ref="B17:D17"/>
    <mergeCell ref="E17:I17"/>
    <mergeCell ref="B24:D24"/>
    <mergeCell ref="B19:D19"/>
    <mergeCell ref="E19:H19"/>
    <mergeCell ref="B20:D20"/>
    <mergeCell ref="E20:I20"/>
    <mergeCell ref="B21:D21"/>
    <mergeCell ref="E21:H21"/>
    <mergeCell ref="B22:D22"/>
    <mergeCell ref="E22:H22"/>
    <mergeCell ref="P3:S4"/>
    <mergeCell ref="P5:S6"/>
    <mergeCell ref="B23:D23"/>
    <mergeCell ref="S42:S43"/>
    <mergeCell ref="P44:P45"/>
    <mergeCell ref="Q44:Q45"/>
    <mergeCell ref="R44:R45"/>
    <mergeCell ref="S44:S45"/>
    <mergeCell ref="P42:P43"/>
    <mergeCell ref="Q42:Q43"/>
    <mergeCell ref="J36:O36"/>
    <mergeCell ref="B32:D32"/>
    <mergeCell ref="E32:H32"/>
    <mergeCell ref="B33:D33"/>
    <mergeCell ref="K21:R22"/>
    <mergeCell ref="K26:R27"/>
    <mergeCell ref="K18:S19"/>
    <mergeCell ref="S26:S27"/>
    <mergeCell ref="K31:S32"/>
    <mergeCell ref="S21:S22"/>
    <mergeCell ref="K11:R12"/>
    <mergeCell ref="K16:R17"/>
    <mergeCell ref="S11:S12"/>
    <mergeCell ref="K13:S14"/>
    <mergeCell ref="B31:D31"/>
    <mergeCell ref="E31:H31"/>
    <mergeCell ref="J43:O43"/>
    <mergeCell ref="J37:O37"/>
    <mergeCell ref="J38:O38"/>
    <mergeCell ref="S48:S49"/>
    <mergeCell ref="B43:D43"/>
    <mergeCell ref="E43:H43"/>
    <mergeCell ref="B44:D44"/>
    <mergeCell ref="E44:H44"/>
    <mergeCell ref="B45:D45"/>
    <mergeCell ref="E45:G45"/>
    <mergeCell ref="B46:D46"/>
    <mergeCell ref="E46:H46"/>
    <mergeCell ref="B47:D47"/>
    <mergeCell ref="E47:H47"/>
    <mergeCell ref="B48:D48"/>
    <mergeCell ref="E48:G48"/>
    <mergeCell ref="B49:D49"/>
    <mergeCell ref="E49:H49"/>
    <mergeCell ref="J46:O46"/>
    <mergeCell ref="J49:O49"/>
    <mergeCell ref="J50:O50"/>
    <mergeCell ref="B11:D12"/>
    <mergeCell ref="E11:H12"/>
    <mergeCell ref="I11:I12"/>
    <mergeCell ref="B18:D18"/>
    <mergeCell ref="E18:H18"/>
    <mergeCell ref="E24:H24"/>
    <mergeCell ref="P40:S41"/>
    <mergeCell ref="R42:R43"/>
    <mergeCell ref="E23:H23"/>
    <mergeCell ref="B25:D25"/>
    <mergeCell ref="E25:I25"/>
    <mergeCell ref="B26:D26"/>
    <mergeCell ref="E26:H26"/>
    <mergeCell ref="B27:D27"/>
    <mergeCell ref="E27:H27"/>
    <mergeCell ref="E33:H33"/>
    <mergeCell ref="B28:D28"/>
    <mergeCell ref="E28:H28"/>
    <mergeCell ref="B29:D29"/>
    <mergeCell ref="E29:H29"/>
    <mergeCell ref="S16:S17"/>
    <mergeCell ref="B30:D30"/>
    <mergeCell ref="E30:I30"/>
    <mergeCell ref="B55:R57"/>
    <mergeCell ref="B37:D37"/>
    <mergeCell ref="E37:H37"/>
    <mergeCell ref="B38:D38"/>
    <mergeCell ref="E38:H38"/>
    <mergeCell ref="B39:D39"/>
    <mergeCell ref="E39:H39"/>
    <mergeCell ref="B34:D34"/>
    <mergeCell ref="E34:H34"/>
    <mergeCell ref="B35:D35"/>
    <mergeCell ref="B36:D36"/>
    <mergeCell ref="E36:H36"/>
    <mergeCell ref="B40:D40"/>
    <mergeCell ref="E40:H40"/>
    <mergeCell ref="B41:D41"/>
    <mergeCell ref="E41:H41"/>
    <mergeCell ref="P46:P47"/>
    <mergeCell ref="P50:S51"/>
    <mergeCell ref="Q46:Q47"/>
    <mergeCell ref="R46:R47"/>
    <mergeCell ref="S46:S47"/>
    <mergeCell ref="P48:P49"/>
    <mergeCell ref="Q48:Q49"/>
    <mergeCell ref="R48:R49"/>
  </mergeCells>
  <conditionalFormatting sqref="B36:E40">
    <cfRule type="expression" dxfId="163" priority="29">
      <formula>$I$35="NO"</formula>
    </cfRule>
  </conditionalFormatting>
  <conditionalFormatting sqref="B43:E43">
    <cfRule type="expression" dxfId="162" priority="10">
      <formula>$I$42="NO"</formula>
    </cfRule>
  </conditionalFormatting>
  <conditionalFormatting sqref="B46:D46">
    <cfRule type="expression" dxfId="161" priority="7">
      <formula>$I$42="NO"</formula>
    </cfRule>
  </conditionalFormatting>
  <conditionalFormatting sqref="E46">
    <cfRule type="expression" dxfId="160" priority="6">
      <formula>$I$45="NO"</formula>
    </cfRule>
  </conditionalFormatting>
  <conditionalFormatting sqref="B49:D49">
    <cfRule type="expression" dxfId="159" priority="3">
      <formula>$I$42="NO"</formula>
    </cfRule>
  </conditionalFormatting>
  <conditionalFormatting sqref="E49">
    <cfRule type="expression" dxfId="158" priority="2">
      <formula>$I$48="NO"</formula>
    </cfRule>
  </conditionalFormatting>
  <dataValidations count="2">
    <dataValidation operator="lessThanOrEqual" allowBlank="1" showInputMessage="1" showErrorMessage="1" sqref="I34" xr:uid="{00000000-0002-0000-0400-000000000000}"/>
    <dataValidation allowBlank="1" showInputMessage="1" showErrorMessage="1" errorTitle="Attention" error="Enter a numerical value between 0 and 2!" sqref="I41 I44 I47" xr:uid="{00000000-0002-0000-0400-000001000000}"/>
  </dataValidations>
  <pageMargins left="0.1" right="0.1" top="0.25" bottom="0.25" header="0.31496062992125984" footer="0.31496062992125984"/>
  <pageSetup paperSize="9" scale="64" orientation="landscape" r:id="rId1"/>
  <headerFooter>
    <oddFooter>&amp;F</oddFooter>
  </headerFooter>
  <drawing r:id="rId2"/>
  <extLst>
    <ext xmlns:x14="http://schemas.microsoft.com/office/spreadsheetml/2009/9/main" uri="{78C0D931-6437-407d-A8EE-F0AAD7539E65}">
      <x14:conditionalFormattings>
        <x14:conditionalFormatting xmlns:xm="http://schemas.microsoft.com/office/excel/2006/main">
          <x14:cfRule type="expression" priority="57" id="{7A4BE387-B7B2-45BB-AB8B-50511CE56D9C}">
            <xm:f>OR((AND($I$9=Translation!B101,CALC_3!H46=TRUE)),(AND($I$9=Translation!B101,$I$35=Translation!B101,CALC_3!H47=TRUE)),(AND($I$9=Translation!B101,CALC_3!H46=TRUE,$I$35=Translation!B101,CALC_3!H47=TRUE)))</xm:f>
            <x14:dxf>
              <font>
                <b/>
                <i val="0"/>
                <color theme="1"/>
              </font>
              <fill>
                <patternFill>
                  <bgColor rgb="FFFCAF17"/>
                </patternFill>
              </fill>
            </x14:dxf>
          </x14:cfRule>
          <xm:sqref>K31</xm:sqref>
        </x14:conditionalFormatting>
        <x14:conditionalFormatting xmlns:xm="http://schemas.microsoft.com/office/excel/2006/main">
          <x14:cfRule type="expression" priority="4445" id="{A4E84620-5BC3-4D16-9D62-45DEBCE0AB15}">
            <xm:f>$I$17=Translation!U117</xm:f>
            <x14:dxf>
              <font>
                <color rgb="FFFF0000"/>
              </font>
            </x14:dxf>
          </x14:cfRule>
          <xm:sqref>Z26</xm:sqref>
        </x14:conditionalFormatting>
        <x14:conditionalFormatting xmlns:xm="http://schemas.microsoft.com/office/excel/2006/main">
          <x14:cfRule type="expression" priority="6888" id="{27F0D9F2-6A9B-4906-AC78-79BE825F540F}">
            <xm:f>AND($I$9=Translation!B101,MAX(CALC_3!J42:K42)/1000&gt;90)</xm:f>
            <x14:dxf>
              <fill>
                <patternFill>
                  <bgColor rgb="FFEA0016"/>
                </patternFill>
              </fill>
            </x14:dxf>
          </x14:cfRule>
          <xm:sqref>S16:S17</xm:sqref>
        </x14:conditionalFormatting>
        <x14:conditionalFormatting xmlns:xm="http://schemas.microsoft.com/office/excel/2006/main">
          <x14:cfRule type="expression" priority="6889" id="{6647E0E0-BFF8-4F9F-930E-8583757BE94D}">
            <xm:f>AND($I$9=Translation!B101,MAX(CALC_3!J42:K42)/1000&gt;90)</xm:f>
            <x14:dxf>
              <fill>
                <patternFill>
                  <bgColor rgb="FFEA0016"/>
                </patternFill>
              </fill>
            </x14:dxf>
          </x14:cfRule>
          <xm:sqref>K18:S19</xm:sqref>
        </x14:conditionalFormatting>
        <x14:conditionalFormatting xmlns:xm="http://schemas.microsoft.com/office/excel/2006/main">
          <x14:cfRule type="expression" priority="7809" id="{AC9AB546-8A06-4DBF-92B8-E4A4F0687FFA}">
            <xm:f>AND($I$9=Translation!B101,((INFO!F21*CALC_3!F78)/100+CALC_3!F78)&gt;230)</xm:f>
            <x14:dxf>
              <font>
                <b/>
                <i val="0"/>
                <color theme="0"/>
              </font>
              <fill>
                <patternFill>
                  <bgColor rgb="FFEA0016"/>
                </patternFill>
              </fill>
            </x14:dxf>
          </x14:cfRule>
          <xm:sqref>S11:S12</xm:sqref>
        </x14:conditionalFormatting>
        <x14:conditionalFormatting xmlns:xm="http://schemas.microsoft.com/office/excel/2006/main">
          <x14:cfRule type="expression" priority="8987" id="{BB8D4193-B055-49AC-96B3-95FCF4902A7C}">
            <xm:f>AND($I$9=Translation!B101,((INFO!F21*CALC_3!F78)/100+CALC_3!F78)&gt;230)</xm:f>
            <x14:dxf>
              <font>
                <b/>
                <i val="0"/>
                <color theme="0"/>
              </font>
              <fill>
                <patternFill>
                  <bgColor rgb="FFEA0016"/>
                </patternFill>
              </fill>
            </x14:dxf>
          </x14:cfRule>
          <xm:sqref>K13:S14</xm:sqref>
        </x14:conditionalFormatting>
        <x14:conditionalFormatting xmlns:xm="http://schemas.microsoft.com/office/excel/2006/main">
          <x14:cfRule type="expression" priority="17" id="{7840F776-7DDB-4A80-8F33-78A4A000A4FC}">
            <xm:f>$I$9=Translation!B101</xm:f>
            <x14:dxf>
              <font>
                <color theme="1"/>
              </font>
              <fill>
                <patternFill>
                  <bgColor rgb="FFFDD78B"/>
                </patternFill>
              </fill>
            </x14:dxf>
          </x14:cfRule>
          <xm:sqref>E25</xm:sqref>
        </x14:conditionalFormatting>
        <x14:conditionalFormatting xmlns:xm="http://schemas.microsoft.com/office/excel/2006/main">
          <x14:cfRule type="expression" priority="18" id="{378EB061-A7BB-4DF3-9799-DEA152C59694}">
            <xm:f>$I$9=Translation!B101</xm:f>
            <x14:dxf>
              <font>
                <color theme="1"/>
              </font>
              <fill>
                <patternFill>
                  <bgColor rgb="FFFDD78B"/>
                </patternFill>
              </fill>
            </x14:dxf>
          </x14:cfRule>
          <xm:sqref>E30</xm:sqref>
        </x14:conditionalFormatting>
        <x14:conditionalFormatting xmlns:xm="http://schemas.microsoft.com/office/excel/2006/main">
          <x14:cfRule type="expression" priority="19" id="{D0533C96-C7FC-4955-B90A-F8EEABCCD4AA}">
            <xm:f>AND($I$9=Translation!B101, $E$17&lt;&gt;Translation!B103)</xm:f>
            <x14:dxf>
              <font>
                <color theme="1"/>
              </font>
              <fill>
                <patternFill>
                  <bgColor rgb="FFFDD78B"/>
                </patternFill>
              </fill>
            </x14:dxf>
          </x14:cfRule>
          <xm:sqref>I18</xm:sqref>
        </x14:conditionalFormatting>
        <x14:conditionalFormatting xmlns:xm="http://schemas.microsoft.com/office/excel/2006/main">
          <x14:cfRule type="expression" priority="20" id="{5CCE1F8C-F847-4BC2-8A68-BA64A12405A1}">
            <xm:f>AND($I$9=Translation!B101, $E$20&lt;&gt;Translation!B106)</xm:f>
            <x14:dxf>
              <font>
                <color theme="1"/>
              </font>
              <fill>
                <patternFill>
                  <bgColor rgb="FFFDD78B"/>
                </patternFill>
              </fill>
            </x14:dxf>
          </x14:cfRule>
          <xm:sqref>I21</xm:sqref>
        </x14:conditionalFormatting>
        <x14:conditionalFormatting xmlns:xm="http://schemas.microsoft.com/office/excel/2006/main">
          <x14:cfRule type="expression" priority="21" id="{E26DCC18-AC5F-49C0-A817-BDD23E3714F2}">
            <xm:f>AND($I$9=Translation!B101, $E$20&lt;&gt;Translation!B106)</xm:f>
            <x14:dxf>
              <font>
                <color theme="1"/>
              </font>
              <fill>
                <patternFill>
                  <bgColor rgb="FFFDD78B"/>
                </patternFill>
              </fill>
            </x14:dxf>
          </x14:cfRule>
          <xm:sqref>I22</xm:sqref>
        </x14:conditionalFormatting>
        <x14:conditionalFormatting xmlns:xm="http://schemas.microsoft.com/office/excel/2006/main">
          <x14:cfRule type="expression" priority="22" id="{C67D3E82-21C6-4AC6-AD65-0C5FF87EE21A}">
            <xm:f>AND($I$9=Translation!B101, $E$20=Translation!B109, $E$20&lt;&gt;Translation!B106)</xm:f>
            <x14:dxf>
              <font>
                <color theme="1"/>
              </font>
              <fill>
                <patternFill>
                  <bgColor rgb="FFFDD78B"/>
                </patternFill>
              </fill>
            </x14:dxf>
          </x14:cfRule>
          <xm:sqref>I23</xm:sqref>
        </x14:conditionalFormatting>
        <x14:conditionalFormatting xmlns:xm="http://schemas.microsoft.com/office/excel/2006/main">
          <x14:cfRule type="expression" priority="23" id="{17A821B9-7AC2-4BCF-9BF6-A6AD6954EFDA}">
            <xm:f>AND($I$9=Translation!B101, $E$25&lt;&gt;Translation!B106)</xm:f>
            <x14:dxf>
              <font>
                <color theme="1"/>
              </font>
              <fill>
                <patternFill>
                  <bgColor rgb="FFFDD78B"/>
                </patternFill>
              </fill>
            </x14:dxf>
          </x14:cfRule>
          <xm:sqref>I26</xm:sqref>
        </x14:conditionalFormatting>
        <x14:conditionalFormatting xmlns:xm="http://schemas.microsoft.com/office/excel/2006/main">
          <x14:cfRule type="expression" priority="24" id="{BCCF82FE-FBF2-4294-8731-538972D95BEB}">
            <xm:f>AND($I$9=Translation!B101, $E$25&lt;&gt;Translation!B106)</xm:f>
            <x14:dxf>
              <font>
                <color theme="1"/>
              </font>
              <fill>
                <patternFill>
                  <bgColor rgb="FFFDD78B"/>
                </patternFill>
              </fill>
            </x14:dxf>
          </x14:cfRule>
          <xm:sqref>I27</xm:sqref>
        </x14:conditionalFormatting>
        <x14:conditionalFormatting xmlns:xm="http://schemas.microsoft.com/office/excel/2006/main">
          <x14:cfRule type="expression" priority="25" id="{20E4C593-958C-4699-AB47-2F7995133F9A}">
            <xm:f>AND($I$9=Translation!B101, $E$25=Translation!B109, $E$25&lt;&gt;Translation!B106)</xm:f>
            <x14:dxf>
              <font>
                <color theme="1"/>
              </font>
              <fill>
                <patternFill>
                  <bgColor rgb="FFFDD78B"/>
                </patternFill>
              </fill>
            </x14:dxf>
          </x14:cfRule>
          <xm:sqref>I28</xm:sqref>
        </x14:conditionalFormatting>
        <x14:conditionalFormatting xmlns:xm="http://schemas.microsoft.com/office/excel/2006/main">
          <x14:cfRule type="expression" priority="26" id="{5826BAF6-B114-401D-A2FE-4CC43F10E88A}">
            <xm:f>AND($I$9=Translation!B101, $E$30&lt;&gt;Translation!B106)</xm:f>
            <x14:dxf>
              <font>
                <color theme="1"/>
              </font>
              <fill>
                <patternFill>
                  <bgColor rgb="FFFDD78B"/>
                </patternFill>
              </fill>
            </x14:dxf>
          </x14:cfRule>
          <xm:sqref>I31</xm:sqref>
        </x14:conditionalFormatting>
        <x14:conditionalFormatting xmlns:xm="http://schemas.microsoft.com/office/excel/2006/main">
          <x14:cfRule type="expression" priority="27" id="{516B4CA0-4852-4F3B-8857-F49299056E59}">
            <xm:f>AND($I$9=Translation!B101, $E$30&lt;&gt;Translation!B106)</xm:f>
            <x14:dxf>
              <font>
                <color theme="1"/>
              </font>
              <fill>
                <patternFill>
                  <bgColor rgb="FFFDD78B"/>
                </patternFill>
              </fill>
            </x14:dxf>
          </x14:cfRule>
          <xm:sqref>I32</xm:sqref>
        </x14:conditionalFormatting>
        <x14:conditionalFormatting xmlns:xm="http://schemas.microsoft.com/office/excel/2006/main">
          <x14:cfRule type="expression" priority="28" id="{05900E9F-F027-48A1-85DB-AE0C1799E4A5}">
            <xm:f>AND($I$9=Translation!B101, $E$30=Translation!B109, $E$30&lt;&gt;Translation!B106)</xm:f>
            <x14:dxf>
              <font>
                <color theme="1"/>
              </font>
              <fill>
                <patternFill>
                  <bgColor rgb="FFFDD78B"/>
                </patternFill>
              </fill>
            </x14:dxf>
          </x14:cfRule>
          <xm:sqref>I33</xm:sqref>
        </x14:conditionalFormatting>
        <x14:conditionalFormatting xmlns:xm="http://schemas.microsoft.com/office/excel/2006/main">
          <x14:cfRule type="expression" priority="30" id="{7BD5C645-8DE3-4464-AC7C-308F8CA68D89}">
            <xm:f>AND($I$9=Translation!B101, $I$35=Translation!B101)</xm:f>
            <x14:dxf>
              <font>
                <color theme="1"/>
              </font>
              <fill>
                <patternFill>
                  <bgColor rgb="FFFDD78B"/>
                </patternFill>
              </fill>
            </x14:dxf>
          </x14:cfRule>
          <xm:sqref>I36</xm:sqref>
        </x14:conditionalFormatting>
        <x14:conditionalFormatting xmlns:xm="http://schemas.microsoft.com/office/excel/2006/main">
          <x14:cfRule type="expression" priority="31" id="{15C0F6D1-F1E7-4D5F-B519-BDECE0E6D9EA}">
            <xm:f>AND($I$9=Translation!B101, $I$35=Translation!B101)</xm:f>
            <x14:dxf>
              <font>
                <color theme="1"/>
              </font>
              <fill>
                <patternFill>
                  <bgColor rgb="FFFDD78B"/>
                </patternFill>
              </fill>
            </x14:dxf>
          </x14:cfRule>
          <xm:sqref>I37</xm:sqref>
        </x14:conditionalFormatting>
        <x14:conditionalFormatting xmlns:xm="http://schemas.microsoft.com/office/excel/2006/main">
          <x14:cfRule type="expression" priority="32" id="{E777EE64-2E35-4A4F-97DD-B680702807DF}">
            <xm:f>AND($I$9=Translation!B101, $I$35=Translation!B101)</xm:f>
            <x14:dxf>
              <font>
                <color theme="1"/>
              </font>
              <fill>
                <patternFill>
                  <bgColor rgb="FFFDD78B"/>
                </patternFill>
              </fill>
            </x14:dxf>
          </x14:cfRule>
          <xm:sqref>I38</xm:sqref>
        </x14:conditionalFormatting>
        <x14:conditionalFormatting xmlns:xm="http://schemas.microsoft.com/office/excel/2006/main">
          <x14:cfRule type="expression" priority="33" id="{B2F5ADDC-7FF3-4284-8216-54E7AAF3DE7C}">
            <xm:f>AND($I$9=Translation!B101, $I$35=Translation!B101)</xm:f>
            <x14:dxf>
              <font>
                <color theme="1"/>
              </font>
              <fill>
                <patternFill>
                  <bgColor rgb="FFFDD78B"/>
                </patternFill>
              </fill>
            </x14:dxf>
          </x14:cfRule>
          <xm:sqref>I39</xm:sqref>
        </x14:conditionalFormatting>
        <x14:conditionalFormatting xmlns:xm="http://schemas.microsoft.com/office/excel/2006/main">
          <x14:cfRule type="expression" priority="34" id="{228F2D75-4D21-4BBD-8119-7C090671BEA8}">
            <xm:f>AND($I$9=Translation!B101, $I$35=Translation!B101)</xm:f>
            <x14:dxf>
              <font>
                <color theme="1"/>
              </font>
              <fill>
                <patternFill>
                  <bgColor rgb="FFFDD78B"/>
                </patternFill>
              </fill>
            </x14:dxf>
          </x14:cfRule>
          <xm:sqref>I40</xm:sqref>
        </x14:conditionalFormatting>
        <x14:conditionalFormatting xmlns:xm="http://schemas.microsoft.com/office/excel/2006/main">
          <x14:cfRule type="expression" priority="16" id="{E31E7F42-E9B1-4588-AE74-3799697E2B86}">
            <xm:f>$I$9=Translation!B101</xm:f>
            <x14:dxf>
              <font>
                <color theme="1"/>
              </font>
              <fill>
                <patternFill>
                  <bgColor rgb="FFFDD78B"/>
                </patternFill>
              </fill>
            </x14:dxf>
          </x14:cfRule>
          <xm:sqref>I14</xm:sqref>
        </x14:conditionalFormatting>
        <x14:conditionalFormatting xmlns:xm="http://schemas.microsoft.com/office/excel/2006/main">
          <x14:cfRule type="expression" priority="15" id="{523B1A7D-937D-403C-9029-0B59B61D58DC}">
            <xm:f>$I$9=Translation!B101</xm:f>
            <x14:dxf>
              <font>
                <color theme="1"/>
              </font>
              <fill>
                <patternFill>
                  <bgColor rgb="FFFDD78B"/>
                </patternFill>
              </fill>
            </x14:dxf>
          </x14:cfRule>
          <xm:sqref>I15</xm:sqref>
        </x14:conditionalFormatting>
        <x14:conditionalFormatting xmlns:xm="http://schemas.microsoft.com/office/excel/2006/main">
          <x14:cfRule type="expression" priority="35" id="{D069FA30-ADC3-4038-AC45-57183E62DBB2}">
            <xm:f>$I$9=Translation!B101</xm:f>
            <x14:dxf>
              <font>
                <color theme="1"/>
              </font>
              <fill>
                <patternFill>
                  <bgColor rgb="FFFDD78B"/>
                </patternFill>
              </fill>
            </x14:dxf>
          </x14:cfRule>
          <xm:sqref>E17</xm:sqref>
        </x14:conditionalFormatting>
        <x14:conditionalFormatting xmlns:xm="http://schemas.microsoft.com/office/excel/2006/main">
          <x14:cfRule type="expression" priority="14" id="{BA042571-750F-4116-9F76-C4C5B6E459B9}">
            <xm:f>$I$9=Translation!B101</xm:f>
            <x14:dxf>
              <font>
                <color theme="1"/>
              </font>
              <fill>
                <patternFill>
                  <bgColor rgb="FFFDD78B"/>
                </patternFill>
              </fill>
            </x14:dxf>
          </x14:cfRule>
          <xm:sqref>E20:I20</xm:sqref>
        </x14:conditionalFormatting>
        <x14:conditionalFormatting xmlns:xm="http://schemas.microsoft.com/office/excel/2006/main">
          <x14:cfRule type="expression" priority="13" id="{0EF99CD4-A42E-49CC-8F5C-0FFB16E81E88}">
            <xm:f>$I$9=Translation!B101</xm:f>
            <x14:dxf>
              <font>
                <color theme="1"/>
              </font>
              <fill>
                <patternFill>
                  <bgColor rgb="FFFDD78B"/>
                </patternFill>
              </fill>
            </x14:dxf>
          </x14:cfRule>
          <xm:sqref>I35</xm:sqref>
        </x14:conditionalFormatting>
        <x14:conditionalFormatting xmlns:xm="http://schemas.microsoft.com/office/excel/2006/main">
          <x14:cfRule type="expression" priority="12" id="{734A05AC-60DB-4B1D-9037-659E1BEF1D5C}">
            <xm:f>$I$9=Translation!B101</xm:f>
            <x14:dxf>
              <font>
                <color theme="1"/>
              </font>
              <fill>
                <patternFill>
                  <bgColor rgb="FFFDD78B"/>
                </patternFill>
              </fill>
            </x14:dxf>
          </x14:cfRule>
          <xm:sqref>I42</xm:sqref>
        </x14:conditionalFormatting>
        <x14:conditionalFormatting xmlns:xm="http://schemas.microsoft.com/office/excel/2006/main">
          <x14:cfRule type="expression" priority="11" id="{938F3C4D-F8A9-473F-AF10-3127032229A3}">
            <xm:f>AND($I$9=Translation!B101, $I$42=Translation!B101)</xm:f>
            <x14:dxf>
              <font>
                <color theme="1"/>
              </font>
              <fill>
                <patternFill>
                  <bgColor rgb="FFFDD78B"/>
                </patternFill>
              </fill>
            </x14:dxf>
          </x14:cfRule>
          <xm:sqref>I43</xm:sqref>
        </x14:conditionalFormatting>
        <x14:conditionalFormatting xmlns:xm="http://schemas.microsoft.com/office/excel/2006/main">
          <x14:cfRule type="expression" priority="9" id="{63E387D8-A44A-4E56-8E92-5F9A927E6421}">
            <xm:f>AND($I$13=Translation!D101,$I$35=Translation!D101,($I$36+$I$37) &gt; 2)</xm:f>
            <x14:dxf>
              <font>
                <color theme="1"/>
              </font>
            </x14:dxf>
          </x14:cfRule>
          <xm:sqref>J25</xm:sqref>
        </x14:conditionalFormatting>
        <x14:conditionalFormatting xmlns:xm="http://schemas.microsoft.com/office/excel/2006/main">
          <x14:cfRule type="expression" priority="8" id="{9010B708-B911-4970-BFB0-B817FD9AE9B6}">
            <xm:f>$I$9=Translation!B101</xm:f>
            <x14:dxf>
              <font>
                <color theme="1"/>
              </font>
              <fill>
                <patternFill>
                  <bgColor rgb="FFFDD78B"/>
                </patternFill>
              </fill>
            </x14:dxf>
          </x14:cfRule>
          <xm:sqref>I45</xm:sqref>
        </x14:conditionalFormatting>
        <x14:conditionalFormatting xmlns:xm="http://schemas.microsoft.com/office/excel/2006/main">
          <x14:cfRule type="expression" priority="5" id="{0CE55E93-215F-4FA1-ACBB-6FB62793DA6F}">
            <xm:f>AND($I$9=Translation!B101, $I$45=Translation!B101)</xm:f>
            <x14:dxf>
              <font>
                <color theme="1"/>
              </font>
              <fill>
                <patternFill>
                  <bgColor rgb="FFFDD78B"/>
                </patternFill>
              </fill>
            </x14:dxf>
          </x14:cfRule>
          <xm:sqref>I46</xm:sqref>
        </x14:conditionalFormatting>
        <x14:conditionalFormatting xmlns:xm="http://schemas.microsoft.com/office/excel/2006/main">
          <x14:cfRule type="expression" priority="4" id="{8447BBDD-3001-4B09-BF91-9BF71DC1FA25}">
            <xm:f>$I$9=Translation!B101</xm:f>
            <x14:dxf>
              <font>
                <color theme="1"/>
              </font>
              <fill>
                <patternFill>
                  <bgColor rgb="FFFDD78B"/>
                </patternFill>
              </fill>
            </x14:dxf>
          </x14:cfRule>
          <xm:sqref>I48</xm:sqref>
        </x14:conditionalFormatting>
        <x14:conditionalFormatting xmlns:xm="http://schemas.microsoft.com/office/excel/2006/main">
          <x14:cfRule type="expression" priority="1" id="{C128CFCB-D746-4752-8500-CF0A42908572}">
            <xm:f>AND($I$9=Translation!B101, $I$48=Translation!B101)</xm:f>
            <x14:dxf>
              <font>
                <color theme="1"/>
              </font>
              <fill>
                <patternFill>
                  <bgColor rgb="FFFDD78B"/>
                </patternFill>
              </fill>
            </x14:dxf>
          </x14:cfRule>
          <xm:sqref>I49</xm:sqref>
        </x14:conditionalFormatting>
      </x14:conditionalFormattings>
    </ext>
    <ext xmlns:x14="http://schemas.microsoft.com/office/spreadsheetml/2009/9/main" uri="{CCE6A557-97BC-4b89-ADB6-D9C93CAAB3DF}">
      <x14:dataValidations xmlns:xm="http://schemas.microsoft.com/office/excel/2006/main" count="29">
        <x14:dataValidation type="list" allowBlank="1" showInputMessage="1" showErrorMessage="1" xr:uid="{00000000-0002-0000-0400-000002000000}">
          <x14:formula1>
            <xm:f>Translation!$B$101:$B$102</xm:f>
          </x14:formula1>
          <xm:sqref>I9:I10</xm:sqref>
        </x14:dataValidation>
        <x14:dataValidation type="list" allowBlank="1" showInputMessage="1" showErrorMessage="1" errorTitle="ERROR" error=" " xr:uid="{00000000-0002-0000-0400-000011000000}">
          <x14:formula1>
            <xm:f>IF(I9=Translation!B101,IF(E17=Translation!B104,CALC_3!A2:A6,IF(E17=Translation!B105,CALC_3!A1:A701,0)),0)</xm:f>
          </x14:formula1>
          <xm:sqref>I18</xm:sqref>
        </x14:dataValidation>
        <x14:dataValidation type="list" allowBlank="1" showInputMessage="1" showErrorMessage="1" errorTitle="ERROR" error=" " xr:uid="{00000000-0002-0000-0400-000012000000}">
          <x14:formula1>
            <xm:f>IF(I9=Translation!B101,IF(E20=Translation!B107,CALC_3!A2:A3,IF(E20=Translation!B108,CALC_3!A2:A3,IF(E20=Translation!B109,CALC_3!A1:A9,IF(E20=Translation!B110,CALC_3!A1:A797,0)))),0)</xm:f>
          </x14:formula1>
          <xm:sqref>I21</xm:sqref>
        </x14:dataValidation>
        <x14:dataValidation type="list" allowBlank="1" showInputMessage="1" showErrorMessage="1" errorTitle="ERROR" error=" " xr:uid="{00000000-0002-0000-0400-000013000000}">
          <x14:formula1>
            <xm:f>IF(I9=Translation!B101,IF(E20=Translation!B107,CALC_3!A1:A601,IF(E20=Translation!B108,CALC_3!A1:A601,IF(E20=Translation!B109,CALC_3!A1:A3,IF(E20=Translation!B110,CALC_3!A1:A797,0)))),0)</xm:f>
          </x14:formula1>
          <xm:sqref>I22</xm:sqref>
        </x14:dataValidation>
        <x14:dataValidation type="list" allowBlank="1" showErrorMessage="1" error=" " xr:uid="{00000000-0002-0000-0400-000014000000}">
          <x14:formula1>
            <xm:f>IF(I9=Translation!B101,IF(E20=Translation!B109,CALC_3!A1:A121,0),0)</xm:f>
          </x14:formula1>
          <xm:sqref>I23</xm:sqref>
        </x14:dataValidation>
        <x14:dataValidation type="list" allowBlank="1" showInputMessage="1" showErrorMessage="1" errorTitle="ERROR" error=" " xr:uid="{00000000-0002-0000-0400-000015000000}">
          <x14:formula1>
            <xm:f>IF(I9=Translation!B101,IF(E25=Translation!B107,CALC_3!A2:A3,IF(E25=Translation!B108,CALC_3!A2:A3,IF(E25=Translation!B109,CALC_3!A1:A9,IF(E25=Translation!B110,CALC_3!A1:A797,0)))),0)</xm:f>
          </x14:formula1>
          <xm:sqref>I26</xm:sqref>
        </x14:dataValidation>
        <x14:dataValidation type="list" allowBlank="1" showInputMessage="1" showErrorMessage="1" errorTitle="ERROR" error=" " xr:uid="{00000000-0002-0000-0400-000016000000}">
          <x14:formula1>
            <xm:f>IF(I9=Translation!B101,IF(E25=Translation!B107,CALC_3!A1:A601,IF(E25=Translation!B108,CALC_3!A1:A601,IF(E25=Translation!B109,CALC_3!A1:A3,IF(E25=Translation!B110,CALC_3!A1:A797,0)))),0)</xm:f>
          </x14:formula1>
          <xm:sqref>I27</xm:sqref>
        </x14:dataValidation>
        <x14:dataValidation type="list" allowBlank="1" showErrorMessage="1" errorTitle="ERROR" error=" " xr:uid="{00000000-0002-0000-0400-000017000000}">
          <x14:formula1>
            <xm:f>IF(I9=Translation!B101,IF(E25=Translation!B109,CALC_3!A1:A121,0),0)</xm:f>
          </x14:formula1>
          <xm:sqref>I28</xm:sqref>
        </x14:dataValidation>
        <x14:dataValidation type="list" allowBlank="1" showInputMessage="1" showErrorMessage="1" errorTitle="ERROR" error=" " xr:uid="{00000000-0002-0000-0400-000018000000}">
          <x14:formula1>
            <xm:f>IF(I9=Translation!B101,IF(E30=Translation!B107,CALC_3!A2:A3,IF(E30=Translation!B108,CALC_3!A2:A3,IF(E30=Translation!B109,CALC_3!A1:A9,IF(E30=Translation!B110,CALC_3!A1:A797,0)))),0)</xm:f>
          </x14:formula1>
          <xm:sqref>I31</xm:sqref>
        </x14:dataValidation>
        <x14:dataValidation type="list" allowBlank="1" showInputMessage="1" showErrorMessage="1" errorTitle="ERROR" error=" " xr:uid="{00000000-0002-0000-0400-000019000000}">
          <x14:formula1>
            <xm:f>IF(I9=Translation!B101,IF(E30=Translation!B107,CALC_3!A1:A601,IF(E30=Translation!B108,CALC_3!A1:A601,IF(E30=Translation!B109,CALC_3!A1:A3,IF(E30=Translation!B110,CALC_3!A1:A797,0)))),0)</xm:f>
          </x14:formula1>
          <xm:sqref>I32</xm:sqref>
        </x14:dataValidation>
        <x14:dataValidation type="list" allowBlank="1" showErrorMessage="1" errorTitle="ERROR" error=" " xr:uid="{00000000-0002-0000-0400-00001A000000}">
          <x14:formula1>
            <xm:f>IF(I9=Translation!B101,IF(E30=Translation!B109,CALC_3!A1:A121,0),0)</xm:f>
          </x14:formula1>
          <xm:sqref>I33</xm:sqref>
        </x14:dataValidation>
        <x14:dataValidation type="list" allowBlank="1" showInputMessage="1" showErrorMessage="1" errorTitle="ERROR" error=" " xr:uid="{00000000-0002-0000-0400-000003000000}">
          <x14:formula1>
            <xm:f>IF(AND(I9=Translation!B101,I42=Translation!B101),IF(IF(CALC_3!H8&gt;2,2,CALC_3!H8)+CALC_3!H23-CALC_3!H33-CALC_3!H36-CALC_3!H38&lt;1,OFFSET(CALC_3!A1,0,0),OFFSET(CALC_3!A2,0,0,IF(CALC_3!H8&gt;2,2,CALC_3!H8)+CALC_3!H23-CALC_3!H33-CALC_3!H36-CALC_3!H38,1)),0)</xm:f>
          </x14:formula1>
          <xm:sqref>I43</xm:sqref>
        </x14:dataValidation>
        <x14:dataValidation type="list" allowBlank="1" showInputMessage="1" showErrorMessage="1" errorTitle="ERROR" error=" " xr:uid="{EBAADA49-5FD2-449D-A0D1-62CE465F0A1B}">
          <x14:formula1>
            <xm:f>IF(AND(I9=Translation!B101,I45=Translation!B101),IF(IF(CALC_3!H8&gt;2,2,CALC_3!H8)+CALC_3!H23-CALC_3!H33-CALC_3!H36-CALC_3!H38&lt;1,OFFSET(CALC_3!A1,0,0),OFFSET(CALC_3!A2,0,0,IF(CALC_3!H8&gt;2,2,CALC_3!H8)+CALC_3!H23-CALC_3!H33-CALC_3!H36-CALC_3!H38,1)),0)</xm:f>
          </x14:formula1>
          <xm:sqref>I46</xm:sqref>
        </x14:dataValidation>
        <x14:dataValidation type="list" allowBlank="1" showInputMessage="1" showErrorMessage="1" errorTitle="ERROR" error=" " xr:uid="{5D718F05-0842-4BAD-9AED-1B5B8FA46DB4}">
          <x14:formula1>
            <xm:f>IF(AND(I9=Translation!B101,I48=Translation!B101),IF(IF(CALC_3!H8&gt;2,2,CALC_3!H8)+CALC_3!H23-CALC_3!H33-CALC_3!H36-CALC_3!H38&lt;1,OFFSET(CALC_3!A1,0,0),OFFSET(CALC_3!A2,0,0,IF(CALC_3!H8&gt;2,2,CALC_3!H8)+CALC_3!H23-CALC_3!H33-CALC_3!H36-CALC_3!H38,1)),0)</xm:f>
          </x14:formula1>
          <xm:sqref>I49</xm:sqref>
        </x14:dataValidation>
        <x14:dataValidation type="list" operator="greaterThanOrEqual" allowBlank="1" showInputMessage="1" showErrorMessage="1" errorTitle="ERROR" error=" " xr:uid="{00000000-0002-0000-0400-000009000000}">
          <x14:formula1>
            <xm:f>IF(AND(I9=Translation!B101,I35=Translation!B101),OFFSET(CALC_3!A1,0,0,IF(CALC_3!N33-CALC_3!H31&lt;1,1,CALC_3!N33-CALC_3!H31+1),1),0)</xm:f>
          </x14:formula1>
          <xm:sqref>I36</xm:sqref>
        </x14:dataValidation>
        <x14:dataValidation type="list" operator="greaterThanOrEqual" allowBlank="1" showInputMessage="1" showErrorMessage="1" errorTitle="ERROR" error=" " xr:uid="{00000000-0002-0000-0400-00000A000000}">
          <x14:formula1>
            <xm:f>IF(AND(I9=Translation!B101,I35=Translation!B101),OFFSET(CALC_3!A1,0,0,IF(CALC_3!N33-CALC_3!H30&lt;1,1,CALC_3!N33-CALC_3!H30+1),1),0)</xm:f>
          </x14:formula1>
          <xm:sqref>I37</xm:sqref>
        </x14:dataValidation>
        <x14:dataValidation type="list" allowBlank="1" showInputMessage="1" showErrorMessage="1" errorTitle="ERROR" error=" " xr:uid="{00000000-0002-0000-0400-00000B000000}">
          <x14:formula1>
            <xm:f>IF(AND(I9=Translation!B101,I35=Translation!B101),OFFSET(CALC_3!A1,0,0,(((CALC_3!H30+CALC_3!H31)*4)+1),1),0)</xm:f>
          </x14:formula1>
          <xm:sqref>I38</xm:sqref>
        </x14:dataValidation>
        <x14:dataValidation type="list" allowBlank="1" showInputMessage="1" showErrorMessage="1" errorTitle="ERROR" error=" " xr:uid="{00000000-0002-0000-0400-00000C000000}">
          <x14:formula1>
            <xm:f>IF(AND(I9=Translation!B101,I35=Translation!B101),IF(CALC_3!N33&lt;(1+CALC_3!N32),OFFSET(CALC_3!A1,IF(CALC_3!N33&lt;1,0,CALC_3!N33),0),OFFSET(CALC_3!A1,CALC_3!N32,0,IF(CALC_3!N33&lt;((2*CALC_3!N32)+1),CALC_3!N33-CALC_3!N32+1,CALC_3!N32+1),1)),0)</xm:f>
          </x14:formula1>
          <xm:sqref>I39</xm:sqref>
        </x14:dataValidation>
        <x14:dataValidation type="list" allowBlank="1" showInputMessage="1" showErrorMessage="1" errorTitle="ERROR" error=" " xr:uid="{00000000-0002-0000-0400-00000D000000}">
          <x14:formula1>
            <xm:f>IF(AND(I9=Translation!B101,I35=Translation!B101),OFFSET(CALC_3!A1,0,0,((CALC_3!H30+CALC_3!H31)+1),1),0)</xm:f>
          </x14:formula1>
          <xm:sqref>I40</xm:sqref>
        </x14:dataValidation>
        <x14:dataValidation type="list" allowBlank="1" showInputMessage="1" showErrorMessage="1" errorTitle=" ERROR" error=" " xr:uid="{00000000-0002-0000-0400-00000E000000}">
          <x14:formula1>
            <xm:f>IF(I9=Translation!B101,CALC_3!A1:A6,0)</xm:f>
          </x14:formula1>
          <xm:sqref>I14</xm:sqref>
        </x14:dataValidation>
        <x14:dataValidation type="list" allowBlank="1" showInputMessage="1" showErrorMessage="1" xr:uid="{00000000-0002-0000-0400-000004000000}">
          <x14:formula1>
            <xm:f>IF(I9=Translation!B101,Translation!$B$101:$B$102,0)</xm:f>
          </x14:formula1>
          <xm:sqref>I42</xm:sqref>
        </x14:dataValidation>
        <x14:dataValidation type="list" allowBlank="1" showInputMessage="1" showErrorMessage="1" xr:uid="{00000000-0002-0000-0400-000005000000}">
          <x14:formula1>
            <xm:f>IF(I9=Translation!B101,Translation!$B$101:$B$102,0)</xm:f>
          </x14:formula1>
          <xm:sqref>I35</xm:sqref>
        </x14:dataValidation>
        <x14:dataValidation type="list" allowBlank="1" showInputMessage="1" showErrorMessage="1" errorTitle="ERROR" error=" " xr:uid="{00000000-0002-0000-0400-000006000000}">
          <x14:formula1>
            <xm:f>IF(I9=Translation!B101,Translation!$B$106:$B$110,0)</xm:f>
          </x14:formula1>
          <xm:sqref>E25:I25</xm:sqref>
        </x14:dataValidation>
        <x14:dataValidation type="list" allowBlank="1" showInputMessage="1" showErrorMessage="1" errorTitle="ERROR" error=" " xr:uid="{00000000-0002-0000-0400-000007000000}">
          <x14:formula1>
            <xm:f>IF(I9=Translation!B101,Translation!$B$106:$B$110,0)</xm:f>
          </x14:formula1>
          <xm:sqref>E20:I20</xm:sqref>
        </x14:dataValidation>
        <x14:dataValidation type="list" allowBlank="1" showInputMessage="1" showErrorMessage="1" errorTitle="ERROR" error=" " xr:uid="{00000000-0002-0000-0400-000008000000}">
          <x14:formula1>
            <xm:f>IF(I9=Translation!B101,Translation!B103:B105,0)</xm:f>
          </x14:formula1>
          <xm:sqref>E17:I17</xm:sqref>
        </x14:dataValidation>
        <x14:dataValidation type="list" allowBlank="1" showInputMessage="1" showErrorMessage="1" errorTitle="ERROR" error=" " xr:uid="{00000000-0002-0000-0400-00000F000000}">
          <x14:formula1>
            <xm:f>IF(I9=Translation!B101,CALC_3!$A$1:$A$2,0)</xm:f>
          </x14:formula1>
          <xm:sqref>I15</xm:sqref>
        </x14:dataValidation>
        <x14:dataValidation type="list" allowBlank="1" showInputMessage="1" showErrorMessage="1" errorTitle="ERROR" error=" " xr:uid="{00000000-0002-0000-0400-000010000000}">
          <x14:formula1>
            <xm:f>IF(I9=Translation!B101,Translation!$B$106:$B$110,0)</xm:f>
          </x14:formula1>
          <xm:sqref>E30:I30</xm:sqref>
        </x14:dataValidation>
        <x14:dataValidation type="list" allowBlank="1" showInputMessage="1" showErrorMessage="1" xr:uid="{6C7B1750-4EE6-48A6-BB69-6A759D33C000}">
          <x14:formula1>
            <xm:f>IF(I9=Translation!B101,Translation!$B$101:$B$102,0)</xm:f>
          </x14:formula1>
          <xm:sqref>I48</xm:sqref>
        </x14:dataValidation>
        <x14:dataValidation type="list" allowBlank="1" showInputMessage="1" showErrorMessage="1" xr:uid="{EC7AD2C5-3207-431C-931D-1412E39F4432}">
          <x14:formula1>
            <xm:f>IF(I9=Translation!B101,Translation!$B$101:$B$102,0)</xm:f>
          </x14:formula1>
          <xm:sqref>I45</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2:AK138"/>
  <sheetViews>
    <sheetView showGridLines="0" showRowColHeaders="0" zoomScale="80" zoomScaleNormal="80" workbookViewId="0">
      <selection activeCell="I9" sqref="I9:I10"/>
    </sheetView>
  </sheetViews>
  <sheetFormatPr defaultColWidth="11.42578125" defaultRowHeight="12.75"/>
  <cols>
    <col min="1" max="9" width="12.85546875" style="18" customWidth="1"/>
    <col min="10" max="10" width="16.7109375" style="18" customWidth="1"/>
    <col min="11" max="20" width="12.85546875" style="18" customWidth="1"/>
    <col min="21" max="26" width="11.42578125" style="39" customWidth="1"/>
    <col min="27" max="27" width="9.7109375" style="18" customWidth="1"/>
    <col min="28" max="28" width="24.28515625" style="21" customWidth="1"/>
    <col min="29" max="29" width="9.7109375" style="21" customWidth="1"/>
    <col min="30" max="30" width="9.85546875" style="21" customWidth="1"/>
    <col min="31" max="31" width="13.85546875" style="21" customWidth="1"/>
    <col min="32" max="32" width="12.140625" style="21" customWidth="1"/>
    <col min="33" max="33" width="12.7109375" style="21" customWidth="1"/>
    <col min="34" max="34" width="10.140625" style="21" customWidth="1"/>
    <col min="35" max="35" width="9.5703125" style="21" customWidth="1"/>
    <col min="36" max="36" width="13.7109375" style="21" customWidth="1"/>
    <col min="37" max="37" width="12.140625" style="21" customWidth="1"/>
    <col min="38" max="16384" width="11.42578125" style="18"/>
  </cols>
  <sheetData>
    <row r="2" spans="1:37" ht="12.75" customHeight="1">
      <c r="J2" s="166"/>
      <c r="AB2" s="18"/>
      <c r="AC2" s="18"/>
      <c r="AD2" s="18"/>
      <c r="AE2" s="18"/>
      <c r="AF2" s="18"/>
      <c r="AG2" s="18"/>
      <c r="AH2" s="18"/>
      <c r="AI2" s="18"/>
      <c r="AJ2" s="18"/>
      <c r="AK2" s="18"/>
    </row>
    <row r="3" spans="1:37" ht="12.75" customHeight="1">
      <c r="J3" s="166"/>
      <c r="P3" s="393" t="str">
        <f ca="1">Translation!B11</f>
        <v>PRAESENSA</v>
      </c>
      <c r="Q3" s="393"/>
      <c r="R3" s="393"/>
      <c r="S3" s="393"/>
      <c r="T3" s="353"/>
      <c r="AB3" s="18"/>
      <c r="AC3" s="18"/>
      <c r="AD3" s="18"/>
      <c r="AE3" s="18"/>
      <c r="AF3" s="18"/>
      <c r="AG3" s="18"/>
      <c r="AH3" s="18"/>
      <c r="AI3" s="18"/>
      <c r="AJ3" s="18"/>
      <c r="AK3" s="18"/>
    </row>
    <row r="4" spans="1:37" ht="12.75" customHeight="1">
      <c r="J4" s="166"/>
      <c r="P4" s="393"/>
      <c r="Q4" s="393"/>
      <c r="R4" s="393"/>
      <c r="S4" s="393"/>
      <c r="T4" s="353"/>
      <c r="AB4" s="18"/>
      <c r="AC4" s="18"/>
      <c r="AD4" s="18"/>
      <c r="AE4" s="18"/>
      <c r="AF4" s="18"/>
      <c r="AG4" s="18"/>
      <c r="AH4" s="18"/>
      <c r="AI4" s="18"/>
      <c r="AJ4" s="18"/>
      <c r="AK4" s="18"/>
    </row>
    <row r="5" spans="1:37" ht="15" customHeight="1">
      <c r="J5" s="166"/>
      <c r="P5" s="394" t="str">
        <f ca="1">Translation!B12&amp;" "&amp;Translation!B13&amp;" "&amp;Translation!B14</f>
        <v xml:space="preserve">Power calculator V1.3 </v>
      </c>
      <c r="Q5" s="394"/>
      <c r="R5" s="394"/>
      <c r="S5" s="394"/>
      <c r="T5" s="354"/>
      <c r="AB5" s="18"/>
      <c r="AC5" s="18"/>
      <c r="AD5" s="18"/>
      <c r="AE5" s="18"/>
      <c r="AF5" s="18"/>
      <c r="AG5" s="18"/>
      <c r="AH5" s="18"/>
      <c r="AI5" s="18"/>
      <c r="AJ5" s="18"/>
      <c r="AK5" s="18"/>
    </row>
    <row r="6" spans="1:37" ht="15" customHeight="1">
      <c r="J6" s="166"/>
      <c r="P6" s="394"/>
      <c r="Q6" s="394"/>
      <c r="R6" s="394"/>
      <c r="S6" s="394"/>
      <c r="T6" s="354"/>
      <c r="AB6" s="18"/>
      <c r="AC6" s="18"/>
      <c r="AD6" s="18"/>
      <c r="AE6" s="18"/>
      <c r="AF6" s="18"/>
      <c r="AG6" s="18"/>
      <c r="AH6" s="18"/>
      <c r="AI6" s="18"/>
      <c r="AJ6" s="18"/>
      <c r="AK6" s="18"/>
    </row>
    <row r="7" spans="1:37" ht="15" customHeight="1">
      <c r="A7" s="39"/>
      <c r="J7" s="260"/>
      <c r="AB7" s="18"/>
      <c r="AC7" s="18"/>
      <c r="AD7" s="18"/>
      <c r="AE7" s="18"/>
      <c r="AF7" s="18"/>
      <c r="AG7" s="18"/>
      <c r="AH7" s="18"/>
      <c r="AI7" s="18"/>
      <c r="AJ7" s="18"/>
      <c r="AK7" s="18"/>
    </row>
    <row r="8" spans="1:37" ht="15" customHeight="1">
      <c r="A8" s="39"/>
      <c r="I8" s="39"/>
      <c r="J8" s="167"/>
      <c r="S8" s="39"/>
      <c r="AB8" s="18"/>
      <c r="AC8" s="18"/>
      <c r="AD8" s="18"/>
      <c r="AE8" s="18"/>
      <c r="AF8" s="18"/>
      <c r="AG8" s="18"/>
      <c r="AH8" s="18"/>
      <c r="AI8" s="18"/>
      <c r="AJ8" s="18"/>
      <c r="AK8" s="18"/>
    </row>
    <row r="9" spans="1:37" ht="15" customHeight="1">
      <c r="A9" s="39"/>
      <c r="B9" s="521" t="str">
        <f ca="1">Translation!B113&amp;" "&amp;4</f>
        <v>Cluster 4</v>
      </c>
      <c r="C9" s="521"/>
      <c r="D9" s="521"/>
      <c r="E9" s="521"/>
      <c r="F9" s="521"/>
      <c r="G9" s="521"/>
      <c r="H9" s="523" t="str">
        <f ca="1">Translation!B30</f>
        <v>Used:</v>
      </c>
      <c r="I9" s="519" t="s">
        <v>16</v>
      </c>
      <c r="J9" s="167"/>
      <c r="AB9" s="18"/>
      <c r="AC9" s="18"/>
      <c r="AD9" s="18"/>
      <c r="AE9" s="18"/>
      <c r="AF9" s="18"/>
      <c r="AG9" s="18"/>
      <c r="AH9" s="18"/>
      <c r="AI9" s="18"/>
      <c r="AJ9" s="18"/>
      <c r="AK9" s="18"/>
    </row>
    <row r="10" spans="1:37" ht="15" customHeight="1">
      <c r="A10" s="39"/>
      <c r="B10" s="522"/>
      <c r="C10" s="522"/>
      <c r="D10" s="522"/>
      <c r="E10" s="522"/>
      <c r="F10" s="522"/>
      <c r="G10" s="522"/>
      <c r="H10" s="524"/>
      <c r="I10" s="520"/>
      <c r="J10" s="167"/>
      <c r="AB10" s="18"/>
      <c r="AC10" s="18"/>
      <c r="AD10" s="18"/>
      <c r="AE10" s="18"/>
      <c r="AF10" s="18"/>
      <c r="AG10" s="18"/>
      <c r="AH10" s="18"/>
      <c r="AI10" s="18"/>
      <c r="AJ10" s="18"/>
      <c r="AK10" s="18"/>
    </row>
    <row r="11" spans="1:37" ht="15" customHeight="1">
      <c r="A11" s="39"/>
      <c r="B11" s="562" t="str">
        <f ca="1">Translation!B28</f>
        <v>Description</v>
      </c>
      <c r="C11" s="562"/>
      <c r="D11" s="563"/>
      <c r="E11" s="549" t="str">
        <f ca="1">Translation!B29</f>
        <v>Device</v>
      </c>
      <c r="F11" s="562"/>
      <c r="G11" s="562"/>
      <c r="H11" s="563"/>
      <c r="I11" s="549"/>
      <c r="J11" s="167"/>
      <c r="K11" s="537" t="str">
        <f ca="1">Translation!B114</f>
        <v>Required battery capacity including safety factor (minimum 100 Ah - maximum 230 Ah)</v>
      </c>
      <c r="L11" s="537"/>
      <c r="M11" s="537"/>
      <c r="N11" s="537"/>
      <c r="O11" s="537"/>
      <c r="P11" s="537"/>
      <c r="Q11" s="537"/>
      <c r="R11" s="538"/>
      <c r="S11" s="546" t="str">
        <f ca="1">IF(CALC_4!H7=0,"-",IF(CALC_4!H45=0,0,IF((INFO!F21*CALC_4!F78)/100+CALC_4!F78&lt;100,100,(ROUNDUP((INFO!F21*CALC_4!F78)/100+CALC_4!F78,0))))&amp;" "&amp;Translation!B115)</f>
        <v>-</v>
      </c>
      <c r="T11" s="27"/>
      <c r="U11" s="146"/>
      <c r="V11" s="146"/>
      <c r="W11" s="146"/>
      <c r="X11" s="146"/>
      <c r="AB11" s="18"/>
      <c r="AC11" s="18"/>
      <c r="AD11" s="18"/>
      <c r="AE11" s="18"/>
      <c r="AF11" s="18"/>
      <c r="AG11" s="18"/>
      <c r="AH11" s="18"/>
      <c r="AI11" s="18"/>
      <c r="AJ11" s="18"/>
      <c r="AK11" s="18"/>
    </row>
    <row r="12" spans="1:37" ht="15" customHeight="1">
      <c r="A12" s="39"/>
      <c r="B12" s="564"/>
      <c r="C12" s="564"/>
      <c r="D12" s="565"/>
      <c r="E12" s="550"/>
      <c r="F12" s="564"/>
      <c r="G12" s="564"/>
      <c r="H12" s="565"/>
      <c r="I12" s="550"/>
      <c r="J12" s="167"/>
      <c r="K12" s="539"/>
      <c r="L12" s="539"/>
      <c r="M12" s="539"/>
      <c r="N12" s="539"/>
      <c r="O12" s="539"/>
      <c r="P12" s="539"/>
      <c r="Q12" s="539"/>
      <c r="R12" s="540"/>
      <c r="S12" s="620"/>
      <c r="AB12" s="18"/>
      <c r="AC12" s="18"/>
      <c r="AD12" s="18"/>
      <c r="AE12" s="18"/>
      <c r="AF12" s="18"/>
      <c r="AG12" s="18"/>
      <c r="AH12" s="18"/>
      <c r="AI12" s="18"/>
      <c r="AJ12" s="18"/>
      <c r="AK12" s="18"/>
    </row>
    <row r="13" spans="1:37" ht="15" customHeight="1">
      <c r="A13" s="39"/>
      <c r="B13" s="568" t="str">
        <f ca="1">IF(I9=Translation!B101,Translation!B34,"")</f>
        <v/>
      </c>
      <c r="C13" s="568"/>
      <c r="D13" s="569"/>
      <c r="E13" s="571" t="str">
        <f ca="1">IF(I9=Translation!B101,Translation!B35,"")</f>
        <v/>
      </c>
      <c r="F13" s="572"/>
      <c r="G13" s="572"/>
      <c r="H13" s="572"/>
      <c r="I13" s="572"/>
      <c r="J13" s="167"/>
      <c r="K13" s="542" t="str">
        <f ca="1">Translation!B80</f>
        <v>Supported battery capacity is between 100Ah and 230Ah!</v>
      </c>
      <c r="L13" s="542"/>
      <c r="M13" s="542"/>
      <c r="N13" s="542"/>
      <c r="O13" s="542"/>
      <c r="P13" s="542"/>
      <c r="Q13" s="542"/>
      <c r="R13" s="542"/>
      <c r="S13" s="543"/>
      <c r="AB13" s="18"/>
      <c r="AC13" s="18"/>
      <c r="AD13" s="18"/>
      <c r="AE13" s="18"/>
      <c r="AF13" s="18"/>
      <c r="AG13" s="18"/>
      <c r="AH13" s="18"/>
      <c r="AI13" s="18"/>
      <c r="AJ13" s="18"/>
      <c r="AK13" s="18"/>
    </row>
    <row r="14" spans="1:37" ht="15" customHeight="1">
      <c r="A14" s="39"/>
      <c r="B14" s="570"/>
      <c r="C14" s="570"/>
      <c r="D14" s="570"/>
      <c r="E14" s="555" t="str">
        <f ca="1">IF(I9=Translation!B101,Translation!B40,"")</f>
        <v/>
      </c>
      <c r="F14" s="556"/>
      <c r="G14" s="556"/>
      <c r="H14" s="557"/>
      <c r="I14" s="208">
        <v>2</v>
      </c>
      <c r="J14" s="149" t="str">
        <f ca="1">IF(I9&lt;&gt;Translation!B101,"",IF(I14&gt;5,Translation!B92," "))</f>
        <v/>
      </c>
      <c r="K14" s="545"/>
      <c r="L14" s="545"/>
      <c r="M14" s="545"/>
      <c r="N14" s="545"/>
      <c r="O14" s="545"/>
      <c r="P14" s="545"/>
      <c r="Q14" s="545"/>
      <c r="R14" s="545"/>
      <c r="S14" s="621"/>
      <c r="AA14" s="39"/>
      <c r="AB14" s="18"/>
      <c r="AC14" s="18"/>
      <c r="AD14" s="18"/>
      <c r="AE14" s="18"/>
      <c r="AF14" s="18"/>
      <c r="AG14" s="18"/>
      <c r="AH14" s="18"/>
      <c r="AI14" s="18"/>
      <c r="AJ14" s="18"/>
      <c r="AK14" s="18"/>
    </row>
    <row r="15" spans="1:37" ht="15" customHeight="1">
      <c r="A15" s="39"/>
      <c r="B15" s="566"/>
      <c r="C15" s="566"/>
      <c r="D15" s="567"/>
      <c r="E15" s="558" t="str">
        <f ca="1">IF(I9=Translation!B101,Translation!B41,"")</f>
        <v/>
      </c>
      <c r="F15" s="559"/>
      <c r="G15" s="559"/>
      <c r="H15" s="560"/>
      <c r="I15" s="208">
        <v>0</v>
      </c>
      <c r="J15" s="149" t="str">
        <f ca="1">IF(I9&lt;&gt;Translation!B101,"",IF(I15&gt;1,Translation!B90," "))</f>
        <v/>
      </c>
      <c r="T15" s="105"/>
      <c r="U15" s="115"/>
      <c r="V15" s="115"/>
      <c r="W15" s="115"/>
      <c r="X15" s="115"/>
      <c r="Y15" s="28"/>
      <c r="Z15" s="28"/>
      <c r="AA15" s="28"/>
      <c r="AB15" s="18"/>
      <c r="AC15" s="18"/>
      <c r="AD15" s="18"/>
      <c r="AE15" s="18"/>
      <c r="AF15" s="18"/>
      <c r="AG15" s="18"/>
      <c r="AH15" s="18"/>
      <c r="AI15" s="18"/>
      <c r="AJ15" s="18"/>
      <c r="AK15" s="18"/>
    </row>
    <row r="16" spans="1:37" ht="15" customHeight="1">
      <c r="A16" s="39"/>
      <c r="B16" s="336"/>
      <c r="C16" s="336"/>
      <c r="D16" s="337"/>
      <c r="E16" s="138"/>
      <c r="F16" s="139"/>
      <c r="G16" s="139"/>
      <c r="H16" s="139"/>
      <c r="I16" s="147"/>
      <c r="J16" s="342"/>
      <c r="K16" s="537" t="str">
        <f ca="1">Translation!B116</f>
        <v>Maximum battery current (check battery specification)</v>
      </c>
      <c r="L16" s="537"/>
      <c r="M16" s="537"/>
      <c r="N16" s="537"/>
      <c r="O16" s="537"/>
      <c r="P16" s="537"/>
      <c r="Q16" s="537"/>
      <c r="R16" s="538"/>
      <c r="S16" s="551" t="str">
        <f ca="1">IF(CALC_4!H7=0,"-",IF(CALC_4!H45=0,0,ROUNDUP(MAX(CALC_4!J42:K42)/1000,1)))</f>
        <v>-</v>
      </c>
      <c r="Y16" s="20"/>
      <c r="Z16" s="20"/>
      <c r="AA16" s="20"/>
      <c r="AB16" s="18"/>
      <c r="AC16" s="18"/>
      <c r="AD16" s="18"/>
      <c r="AE16" s="18"/>
      <c r="AF16" s="18"/>
      <c r="AG16" s="18"/>
      <c r="AH16" s="18"/>
      <c r="AI16" s="18"/>
      <c r="AJ16" s="18"/>
      <c r="AK16" s="18"/>
    </row>
    <row r="17" spans="1:37" ht="15" customHeight="1">
      <c r="A17" s="39"/>
      <c r="B17" s="553" t="str">
        <f ca="1">IF(I9=Translation!B101,Translation!B36,"")</f>
        <v/>
      </c>
      <c r="C17" s="553"/>
      <c r="D17" s="554"/>
      <c r="E17" s="547" t="s">
        <v>67</v>
      </c>
      <c r="F17" s="548"/>
      <c r="G17" s="548"/>
      <c r="H17" s="548"/>
      <c r="I17" s="548"/>
      <c r="J17" s="342"/>
      <c r="K17" s="539"/>
      <c r="L17" s="539"/>
      <c r="M17" s="539"/>
      <c r="N17" s="539"/>
      <c r="O17" s="539"/>
      <c r="P17" s="539"/>
      <c r="Q17" s="539"/>
      <c r="R17" s="540"/>
      <c r="S17" s="552"/>
      <c r="Y17" s="28"/>
      <c r="Z17" s="28"/>
      <c r="AA17" s="28"/>
      <c r="AB17" s="18"/>
      <c r="AC17" s="18"/>
      <c r="AD17" s="18"/>
      <c r="AE17" s="18"/>
      <c r="AF17" s="18"/>
      <c r="AG17" s="18"/>
      <c r="AH17" s="18"/>
      <c r="AI17" s="18"/>
      <c r="AJ17" s="18"/>
      <c r="AK17" s="18"/>
    </row>
    <row r="18" spans="1:37" ht="15" customHeight="1">
      <c r="A18" s="39"/>
      <c r="B18" s="509"/>
      <c r="C18" s="509"/>
      <c r="D18" s="504"/>
      <c r="E18" s="555" t="str">
        <f ca="1">IF(I9=Translation!B101,(IF(E17=Translation!B104,Translation!B42,IF(E17=Translation!B105,Translation!B48,""))),"")</f>
        <v/>
      </c>
      <c r="F18" s="556"/>
      <c r="G18" s="556"/>
      <c r="H18" s="557"/>
      <c r="I18" s="208">
        <v>1</v>
      </c>
      <c r="J18" s="149" t="str">
        <f ca="1">IF(I9&lt;&gt;Translation!B101,"",IF(AND(E17=Translation!B104,I18=0),Translation!B89,IF(AND(E17=Translation!B104,I18&gt;5),Translation!B92,IF(AND(E17=Translation!B105,I18&gt;700),Translation!B96," "))))</f>
        <v/>
      </c>
      <c r="K18" s="576" t="str">
        <f ca="1">Translation!B81</f>
        <v xml:space="preserve">The maximum battery current of 90A is exceeded!   </v>
      </c>
      <c r="L18" s="576"/>
      <c r="M18" s="576"/>
      <c r="N18" s="576"/>
      <c r="O18" s="576"/>
      <c r="P18" s="576"/>
      <c r="Q18" s="576"/>
      <c r="R18" s="576"/>
      <c r="S18" s="576"/>
      <c r="AA18" s="39"/>
      <c r="AB18" s="18"/>
      <c r="AC18" s="18"/>
      <c r="AD18" s="18"/>
      <c r="AE18" s="18"/>
      <c r="AF18" s="18"/>
      <c r="AG18" s="18"/>
      <c r="AH18" s="18"/>
      <c r="AI18" s="18"/>
      <c r="AJ18" s="18"/>
      <c r="AK18" s="18"/>
    </row>
    <row r="19" spans="1:37" ht="15" customHeight="1">
      <c r="A19" s="39"/>
      <c r="B19" s="578"/>
      <c r="C19" s="578"/>
      <c r="D19" s="579"/>
      <c r="E19" s="530"/>
      <c r="F19" s="531"/>
      <c r="G19" s="531"/>
      <c r="H19" s="531"/>
      <c r="I19" s="147"/>
      <c r="J19" s="342"/>
      <c r="K19" s="577"/>
      <c r="L19" s="577"/>
      <c r="M19" s="577"/>
      <c r="N19" s="577"/>
      <c r="O19" s="577"/>
      <c r="P19" s="577"/>
      <c r="Q19" s="577"/>
      <c r="R19" s="577"/>
      <c r="S19" s="577"/>
      <c r="W19" s="24"/>
      <c r="X19" s="24"/>
      <c r="AB19" s="18"/>
      <c r="AC19" s="18"/>
      <c r="AD19" s="18"/>
      <c r="AE19" s="18"/>
      <c r="AF19" s="18"/>
      <c r="AG19" s="18"/>
      <c r="AH19" s="18"/>
      <c r="AI19" s="18"/>
      <c r="AJ19" s="18"/>
      <c r="AK19" s="18"/>
    </row>
    <row r="20" spans="1:37" ht="15" customHeight="1">
      <c r="A20" s="39"/>
      <c r="B20" s="534" t="str">
        <f ca="1">IF(I9=Translation!B101,Translation!B37,"")</f>
        <v/>
      </c>
      <c r="C20" s="534"/>
      <c r="D20" s="517"/>
      <c r="E20" s="532" t="s">
        <v>67</v>
      </c>
      <c r="F20" s="533"/>
      <c r="G20" s="533"/>
      <c r="H20" s="533"/>
      <c r="I20" s="533"/>
      <c r="J20" s="342"/>
      <c r="AB20" s="18"/>
      <c r="AC20" s="18"/>
      <c r="AD20" s="18"/>
      <c r="AE20" s="18"/>
      <c r="AF20" s="18"/>
      <c r="AG20" s="18"/>
      <c r="AH20" s="18"/>
      <c r="AI20" s="18"/>
      <c r="AJ20" s="18"/>
      <c r="AK20" s="18"/>
    </row>
    <row r="21" spans="1:37" ht="15" customHeight="1">
      <c r="A21" s="39"/>
      <c r="B21" s="525"/>
      <c r="C21" s="525"/>
      <c r="D21" s="526"/>
      <c r="E21" s="512" t="str">
        <f ca="1">IF(I9=Translation!B101,(IF(E20=Translation!B107,Translation!B43,(IF(E20=Translation!B108,Translation!B43,(IF(E20=Translation!B109,Translation!B44,(IF(E20=Translation!B110,Translation!B49,"")))))))),"")</f>
        <v/>
      </c>
      <c r="F21" s="513"/>
      <c r="G21" s="513"/>
      <c r="H21" s="514"/>
      <c r="I21" s="140">
        <v>1</v>
      </c>
      <c r="J21" s="149" t="str">
        <f ca="1">IF(I9&lt;&gt;Translation!B101,"",IF(AND(E20=Translation!B107,I21=0),Translation!B89,IF(AND(E20=Translation!B107,I21&gt;2),Translation!B91,IF(AND(E20=Translation!B108,I21=0),Translation!B89,IF(AND(E20=Translation!B108,I21&gt;2),Translation!B91,IF(AND(E20=Translation!B109,I21&gt;8),Translation!B93,IF(AND(E20=Translation!B110,I21&gt;5500),Translation!B97,"")))))))</f>
        <v/>
      </c>
      <c r="K21" s="537" t="str">
        <f ca="1">Translation!B118</f>
        <v>Mains current draw at 230 VAC (during alarm and bulk charging)</v>
      </c>
      <c r="L21" s="537"/>
      <c r="M21" s="537"/>
      <c r="N21" s="537"/>
      <c r="O21" s="537"/>
      <c r="P21" s="537"/>
      <c r="Q21" s="537"/>
      <c r="R21" s="538"/>
      <c r="S21" s="561" t="str">
        <f ca="1">IF(CALC_4!H7=0,"-",ROUNDUP(CALC_4!H78/1000,2))</f>
        <v>-</v>
      </c>
      <c r="U21" s="386"/>
      <c r="AB21" s="18"/>
      <c r="AC21" s="18"/>
      <c r="AD21" s="18"/>
      <c r="AE21" s="18"/>
      <c r="AF21" s="18"/>
      <c r="AG21" s="18"/>
      <c r="AH21" s="18"/>
      <c r="AI21" s="18"/>
      <c r="AJ21" s="18"/>
      <c r="AK21" s="18"/>
    </row>
    <row r="22" spans="1:37" ht="15" customHeight="1">
      <c r="A22" s="39"/>
      <c r="B22" s="525"/>
      <c r="C22" s="525"/>
      <c r="D22" s="526"/>
      <c r="E22" s="512" t="str">
        <f ca="1">IF(I9=Translation!B101,IF(E20=Translation!B107,Translation!B47,(IF(E20=Translation!B108,Translation!B47,(IF(E20=Translation!B109,Translation!B45,(IF(E20=Translation!B110,Translation!B51,""))))))),"")</f>
        <v/>
      </c>
      <c r="F22" s="513"/>
      <c r="G22" s="513"/>
      <c r="H22" s="514"/>
      <c r="I22" s="140">
        <v>0</v>
      </c>
      <c r="J22" s="341" t="str">
        <f ca="1">IF(I9&lt;&gt;Translation!B101,"",IF(AND(E22=Translation!B47,I22&gt;600),Translation!B95,IF(AND(E22=Translation!B45,I22&gt;2),Translation!B91,IF(AND(E22=Translation!B50,I22&gt;5500),Translation!B97,""))))</f>
        <v/>
      </c>
      <c r="K22" s="537"/>
      <c r="L22" s="537"/>
      <c r="M22" s="537"/>
      <c r="N22" s="537"/>
      <c r="O22" s="537"/>
      <c r="P22" s="537"/>
      <c r="Q22" s="537"/>
      <c r="R22" s="538"/>
      <c r="S22" s="561"/>
      <c r="AB22" s="18"/>
      <c r="AC22" s="18"/>
      <c r="AD22" s="18"/>
      <c r="AE22" s="18"/>
      <c r="AF22" s="18"/>
      <c r="AG22" s="18"/>
      <c r="AH22" s="18"/>
      <c r="AI22" s="18"/>
      <c r="AJ22" s="18"/>
      <c r="AK22" s="18"/>
    </row>
    <row r="23" spans="1:37" ht="15" customHeight="1">
      <c r="A23" s="39"/>
      <c r="B23" s="509"/>
      <c r="C23" s="509"/>
      <c r="D23" s="504"/>
      <c r="E23" s="527" t="str">
        <f ca="1">IF(I9=Translation!B101,IF(E20=Translation!B107,"",(IF(E20=Translation!B108,"",(IF(E20=Translation!B109,Translation!B46,(IF(E20=Translation!B110,"",""))))))),"")</f>
        <v/>
      </c>
      <c r="F23" s="528"/>
      <c r="G23" s="528"/>
      <c r="H23" s="529"/>
      <c r="I23" s="140">
        <v>0</v>
      </c>
      <c r="J23" s="149" t="str">
        <f ca="1">IF(I9&lt;&gt;Translation!B101,"",IF(AND(E23=Translation!B46,I23&gt;120),Translation!B94,""))</f>
        <v/>
      </c>
      <c r="K23" s="134"/>
      <c r="L23" s="134"/>
      <c r="M23" s="134"/>
      <c r="N23" s="134"/>
      <c r="O23" s="134"/>
      <c r="P23" s="134"/>
      <c r="Q23" s="134"/>
      <c r="R23" s="134"/>
      <c r="S23" s="135"/>
      <c r="AB23" s="18"/>
      <c r="AC23" s="18"/>
      <c r="AD23" s="18"/>
      <c r="AE23" s="18"/>
      <c r="AF23" s="18"/>
      <c r="AG23" s="18"/>
      <c r="AH23" s="18"/>
      <c r="AI23" s="18"/>
      <c r="AJ23" s="18"/>
      <c r="AK23" s="18"/>
    </row>
    <row r="24" spans="1:37" ht="15" customHeight="1">
      <c r="A24" s="39"/>
      <c r="B24" s="509"/>
      <c r="C24" s="509"/>
      <c r="D24" s="504"/>
      <c r="E24" s="515"/>
      <c r="F24" s="516"/>
      <c r="G24" s="516"/>
      <c r="H24" s="516"/>
      <c r="I24" s="141"/>
      <c r="J24" s="149"/>
      <c r="Y24" s="29"/>
      <c r="Z24" s="29"/>
      <c r="AB24" s="18"/>
      <c r="AC24" s="18"/>
      <c r="AD24" s="18"/>
      <c r="AE24" s="18"/>
      <c r="AF24" s="18"/>
      <c r="AG24" s="18"/>
      <c r="AH24" s="18"/>
      <c r="AI24" s="18"/>
      <c r="AJ24" s="18"/>
      <c r="AK24" s="18"/>
    </row>
    <row r="25" spans="1:37" ht="15" customHeight="1">
      <c r="A25" s="39"/>
      <c r="B25" s="534" t="str">
        <f ca="1">IF(I9=Translation!B101,Translation!B38,"")</f>
        <v/>
      </c>
      <c r="C25" s="534"/>
      <c r="D25" s="517"/>
      <c r="E25" s="532" t="s">
        <v>67</v>
      </c>
      <c r="F25" s="533"/>
      <c r="G25" s="533"/>
      <c r="H25" s="533"/>
      <c r="I25" s="533"/>
      <c r="J25" s="343"/>
      <c r="Y25" s="29"/>
      <c r="Z25" s="29"/>
      <c r="AA25" s="41"/>
      <c r="AB25" s="18"/>
      <c r="AC25" s="18"/>
      <c r="AD25" s="18"/>
      <c r="AE25" s="18"/>
      <c r="AF25" s="18"/>
      <c r="AG25" s="18"/>
      <c r="AH25" s="18"/>
      <c r="AI25" s="18"/>
      <c r="AJ25" s="18"/>
      <c r="AK25" s="18"/>
    </row>
    <row r="26" spans="1:37" ht="15" customHeight="1">
      <c r="A26" s="39"/>
      <c r="B26" s="510"/>
      <c r="C26" s="510"/>
      <c r="D26" s="511"/>
      <c r="E26" s="512" t="str">
        <f ca="1">IF(I9=Translation!B101,IF(E25=Translation!B107,Translation!B43,(IF(E25=Translation!B108,Translation!B43,(IF(E25=Translation!B109,Translation!B44,(IF(E25=Translation!B110,Translation!B49,""))))))),"")</f>
        <v/>
      </c>
      <c r="F26" s="513"/>
      <c r="G26" s="513"/>
      <c r="H26" s="514"/>
      <c r="I26" s="140">
        <v>1</v>
      </c>
      <c r="J26" s="149" t="str">
        <f ca="1">IF(I9&lt;&gt;Translation!B101,"",IF(AND(E25=Translation!B107,I26=0),Translation!B89,IF(AND(E25=Translation!B107,I26&gt;2),Translation!B91,IF(AND(E25=Translation!B108,I26=0),Translation!B89,IF(AND(E25=Translation!B108,I26&gt;2),Translation!B91,IF(AND(E25=Translation!B109,I26&gt;8),Translation!B93,IF(AND(E25=Translation!B110,I26&gt;5500),Translation!B97,"")))))))</f>
        <v/>
      </c>
      <c r="K26" s="537" t="str">
        <f ca="1">Translation!B119</f>
        <v>Mains current draw at 115 VAC (during alarm and bulk charging)</v>
      </c>
      <c r="L26" s="537"/>
      <c r="M26" s="537"/>
      <c r="N26" s="537"/>
      <c r="O26" s="537"/>
      <c r="P26" s="537"/>
      <c r="Q26" s="537"/>
      <c r="R26" s="538"/>
      <c r="S26" s="561" t="str">
        <f ca="1">IF(CALC_4!H7=0,"-",ROUNDUP((CALC_4!H78/1000)*2,2))</f>
        <v>-</v>
      </c>
      <c r="W26" s="24"/>
      <c r="X26" s="24"/>
      <c r="Y26" s="146"/>
      <c r="Z26" s="211"/>
      <c r="AB26" s="18"/>
      <c r="AC26" s="18"/>
      <c r="AD26" s="18"/>
      <c r="AE26" s="18"/>
      <c r="AF26" s="18"/>
      <c r="AG26" s="18"/>
      <c r="AH26" s="18"/>
      <c r="AI26" s="18"/>
      <c r="AJ26" s="18"/>
      <c r="AK26" s="18"/>
    </row>
    <row r="27" spans="1:37" ht="15" customHeight="1">
      <c r="A27" s="39"/>
      <c r="B27" s="510"/>
      <c r="C27" s="510"/>
      <c r="D27" s="511"/>
      <c r="E27" s="512" t="str">
        <f ca="1">IF(I9=Translation!B101,IF(E25=Translation!B107,Translation!B47,(IF(E25=Translation!B108,Translation!B47,(IF(E25=Translation!B109,Translation!B45,(IF(E25=Translation!B110,Translation!B51,""))))))),"")</f>
        <v/>
      </c>
      <c r="F27" s="513"/>
      <c r="G27" s="513"/>
      <c r="H27" s="514"/>
      <c r="I27" s="140">
        <v>0</v>
      </c>
      <c r="J27" s="341" t="str">
        <f ca="1">IF(I9&lt;&gt;Translation!B101,"",IF(AND(E27=Translation!B47,I27&gt;600),Translation!B95,IF(AND(E27=Translation!B45,I27&gt;2),Translation!B91,IF(AND(E27=Translation!B50,I27&gt;5500),Translation!B97,""))))</f>
        <v/>
      </c>
      <c r="K27" s="537"/>
      <c r="L27" s="537"/>
      <c r="M27" s="537"/>
      <c r="N27" s="537"/>
      <c r="O27" s="537"/>
      <c r="P27" s="537"/>
      <c r="Q27" s="537"/>
      <c r="R27" s="538"/>
      <c r="S27" s="561"/>
      <c r="Y27" s="146"/>
      <c r="Z27" s="146"/>
      <c r="AB27" s="18"/>
      <c r="AC27" s="18"/>
      <c r="AD27" s="18"/>
      <c r="AE27" s="18"/>
      <c r="AF27" s="18"/>
      <c r="AG27" s="18"/>
      <c r="AH27" s="18"/>
      <c r="AI27" s="18"/>
      <c r="AJ27" s="18"/>
      <c r="AK27" s="18"/>
    </row>
    <row r="28" spans="1:37" ht="15" customHeight="1">
      <c r="A28" s="39"/>
      <c r="B28" s="510"/>
      <c r="C28" s="510"/>
      <c r="D28" s="511"/>
      <c r="E28" s="527" t="str">
        <f ca="1">IF(I9=Translation!B101,IF(E25=Translation!B107,"",(IF(E25=Translation!B108,"",(IF(E25=Translation!B109,Translation!B46,(IF(E25=Translation!B110,"",""))))))),"")</f>
        <v/>
      </c>
      <c r="F28" s="528"/>
      <c r="G28" s="528"/>
      <c r="H28" s="529"/>
      <c r="I28" s="140">
        <v>0</v>
      </c>
      <c r="J28" s="149" t="str">
        <f ca="1">IF(I9&lt;&gt;Translation!B101,"",IF(AND(E28=Translation!B46,I28&gt;120),Translation!B94,""))</f>
        <v/>
      </c>
      <c r="K28" s="118"/>
      <c r="L28" s="118"/>
      <c r="M28" s="118"/>
      <c r="N28" s="118"/>
      <c r="O28" s="118"/>
      <c r="P28" s="122"/>
      <c r="Q28" s="122"/>
      <c r="R28" s="122"/>
      <c r="S28" s="122"/>
      <c r="Y28" s="146"/>
      <c r="Z28" s="146"/>
      <c r="AB28" s="18"/>
      <c r="AC28" s="18"/>
      <c r="AD28" s="18"/>
      <c r="AE28" s="18"/>
      <c r="AF28" s="18"/>
      <c r="AG28" s="18"/>
      <c r="AH28" s="18"/>
      <c r="AI28" s="18"/>
      <c r="AJ28" s="18"/>
      <c r="AK28" s="18"/>
    </row>
    <row r="29" spans="1:37" ht="15" customHeight="1">
      <c r="A29" s="39"/>
      <c r="B29" s="510"/>
      <c r="C29" s="510"/>
      <c r="D29" s="511"/>
      <c r="E29" s="515"/>
      <c r="F29" s="516"/>
      <c r="G29" s="516"/>
      <c r="H29" s="516"/>
      <c r="I29" s="141"/>
      <c r="J29" s="149"/>
      <c r="Y29" s="29"/>
      <c r="Z29" s="29"/>
      <c r="AB29" s="18"/>
      <c r="AC29" s="18"/>
      <c r="AD29" s="18"/>
      <c r="AE29" s="18"/>
      <c r="AF29" s="18"/>
      <c r="AG29" s="18"/>
      <c r="AH29" s="18"/>
      <c r="AI29" s="18"/>
      <c r="AJ29" s="18"/>
      <c r="AK29" s="18"/>
    </row>
    <row r="30" spans="1:37" ht="15" customHeight="1">
      <c r="A30" s="39"/>
      <c r="B30" s="517" t="str">
        <f ca="1">IF(I9=Translation!B101,Translation!B39,"")</f>
        <v/>
      </c>
      <c r="C30" s="518"/>
      <c r="D30" s="518"/>
      <c r="E30" s="532" t="s">
        <v>67</v>
      </c>
      <c r="F30" s="533"/>
      <c r="G30" s="533"/>
      <c r="H30" s="533"/>
      <c r="I30" s="533"/>
      <c r="J30" s="342"/>
      <c r="Y30" s="29"/>
      <c r="Z30" s="29"/>
      <c r="AB30" s="18"/>
      <c r="AC30" s="18"/>
      <c r="AD30" s="18"/>
      <c r="AE30" s="18"/>
      <c r="AF30" s="18"/>
      <c r="AG30" s="18"/>
      <c r="AH30" s="18"/>
      <c r="AI30" s="18"/>
      <c r="AJ30" s="18"/>
      <c r="AK30" s="18"/>
    </row>
    <row r="31" spans="1:37" ht="15" customHeight="1">
      <c r="A31" s="39"/>
      <c r="B31" s="596"/>
      <c r="C31" s="597"/>
      <c r="D31" s="597"/>
      <c r="E31" s="512" t="str">
        <f ca="1">IF(I9=Translation!B101,IF(E30=Translation!B107,Translation!B43,(IF(E30=Translation!B108,Translation!B43,(IF(E30=Translation!B109,Translation!B44,(IF(E30=Translation!B110,Translation!B49,""))))))),"")</f>
        <v/>
      </c>
      <c r="F31" s="513"/>
      <c r="G31" s="513"/>
      <c r="H31" s="514"/>
      <c r="I31" s="140">
        <v>1</v>
      </c>
      <c r="J31" s="149" t="str">
        <f ca="1">IF(I9&lt;&gt;Translation!B101,"",IF(AND(E30=Translation!B107,I31=0),Translation!B89,IF(AND(E30=Translation!B107,I31&gt;2),Translation!B91,IF(AND(E30=Translation!B108,I31=0),Translation!B89,IF(AND(E30=Translation!B108,I31&gt;2),Translation!B91,IF(AND(E30=Translation!B109,I31&gt;8),Translation!B93,IF(AND(E30=Translation!B110,I31&gt;5500),Translation!B97,"")))))))</f>
        <v/>
      </c>
      <c r="K31" s="622" t="str">
        <f ca="1">Translation!B88</f>
        <v>WRONG DATA ENTRIE(S) &gt; CHECK ALL QUANTITIES !!!</v>
      </c>
      <c r="L31" s="623"/>
      <c r="M31" s="623"/>
      <c r="N31" s="623"/>
      <c r="O31" s="623"/>
      <c r="P31" s="623"/>
      <c r="Q31" s="623"/>
      <c r="R31" s="623"/>
      <c r="S31" s="624"/>
      <c r="T31" s="39"/>
      <c r="Y31" s="30"/>
      <c r="Z31" s="30"/>
      <c r="AB31" s="18"/>
      <c r="AC31" s="18"/>
      <c r="AD31" s="18"/>
      <c r="AE31" s="18"/>
      <c r="AF31" s="18"/>
      <c r="AG31" s="18"/>
      <c r="AH31" s="18"/>
      <c r="AI31" s="18"/>
      <c r="AJ31" s="18"/>
      <c r="AK31" s="18"/>
    </row>
    <row r="32" spans="1:37" ht="15" customHeight="1">
      <c r="A32" s="39"/>
      <c r="B32" s="509"/>
      <c r="C32" s="509"/>
      <c r="D32" s="504"/>
      <c r="E32" s="512" t="str">
        <f ca="1">IF(I9=Translation!B101,IF(E30=Translation!B107,Translation!B47,(IF(E30=Translation!B108,Translation!B47,(IF(E30=Translation!B109,Translation!B45,(IF(E30=Translation!B110,Translation!B51,""))))))),"")</f>
        <v/>
      </c>
      <c r="F32" s="513"/>
      <c r="G32" s="513"/>
      <c r="H32" s="514"/>
      <c r="I32" s="140">
        <v>0</v>
      </c>
      <c r="J32" s="341" t="str">
        <f ca="1">IF(I9&lt;&gt;Translation!B101,"",IF(AND(E32=Translation!B47,I32&gt;600),Translation!B95,IF(AND(E32=Translation!B45,I32&gt;2),Translation!B91,IF(AND(E32=Translation!B50,I32&gt;5500),Translation!B97,""))))</f>
        <v/>
      </c>
      <c r="K32" s="622"/>
      <c r="L32" s="623"/>
      <c r="M32" s="623"/>
      <c r="N32" s="623"/>
      <c r="O32" s="623"/>
      <c r="P32" s="623"/>
      <c r="Q32" s="623"/>
      <c r="R32" s="623"/>
      <c r="S32" s="624"/>
      <c r="T32" s="39"/>
      <c r="U32" s="20"/>
      <c r="V32" s="20"/>
      <c r="W32" s="20"/>
      <c r="Y32" s="31"/>
      <c r="Z32" s="31"/>
      <c r="AB32" s="18"/>
      <c r="AC32" s="18"/>
      <c r="AD32" s="18"/>
      <c r="AE32" s="18"/>
      <c r="AF32" s="18"/>
      <c r="AG32" s="18"/>
      <c r="AH32" s="18"/>
      <c r="AI32" s="18"/>
      <c r="AJ32" s="18"/>
      <c r="AK32" s="18"/>
    </row>
    <row r="33" spans="1:37" ht="15" customHeight="1">
      <c r="A33" s="39"/>
      <c r="B33" s="509"/>
      <c r="C33" s="509"/>
      <c r="D33" s="504"/>
      <c r="E33" s="512" t="str">
        <f ca="1">IF(I9=Translation!B101,IF(E30=Translation!B107,"",(IF(E30=Translation!B108,"",(IF(E30=Translation!B109,Translation!B46,(IF(E30=Translation!B110,"",""))))))),"")</f>
        <v/>
      </c>
      <c r="F33" s="513"/>
      <c r="G33" s="513"/>
      <c r="H33" s="514"/>
      <c r="I33" s="283">
        <v>0</v>
      </c>
      <c r="J33" s="341" t="str">
        <f ca="1">IF(I9&lt;&gt;Translation!B101,"",IF(AND(E33=Translation!B46,I33&gt;120),Translation!B94,""))</f>
        <v/>
      </c>
      <c r="T33" s="38"/>
      <c r="Y33" s="31"/>
      <c r="Z33" s="31"/>
      <c r="AB33" s="18"/>
      <c r="AC33" s="18"/>
      <c r="AD33" s="18"/>
      <c r="AE33" s="18"/>
      <c r="AF33" s="18"/>
      <c r="AG33" s="18"/>
      <c r="AH33" s="18"/>
      <c r="AI33" s="18"/>
      <c r="AJ33" s="18"/>
      <c r="AK33" s="18"/>
    </row>
    <row r="34" spans="1:37" ht="15" customHeight="1">
      <c r="A34" s="39"/>
      <c r="B34" s="509"/>
      <c r="C34" s="509"/>
      <c r="D34" s="504"/>
      <c r="E34" s="580"/>
      <c r="F34" s="581"/>
      <c r="G34" s="581"/>
      <c r="H34" s="581"/>
      <c r="I34" s="142"/>
      <c r="J34" s="343"/>
      <c r="T34" s="38"/>
      <c r="U34" s="20"/>
      <c r="AB34" s="18"/>
      <c r="AC34" s="18"/>
      <c r="AD34" s="18"/>
      <c r="AE34" s="18"/>
      <c r="AF34" s="18"/>
      <c r="AG34" s="18"/>
      <c r="AH34" s="18"/>
      <c r="AI34" s="18"/>
      <c r="AJ34" s="18"/>
      <c r="AK34" s="18"/>
    </row>
    <row r="35" spans="1:37" ht="15" customHeight="1">
      <c r="A35" s="39"/>
      <c r="B35" s="500" t="str">
        <f ca="1">IF(I9=Translation!B101,Translation!B52,"")</f>
        <v/>
      </c>
      <c r="C35" s="500"/>
      <c r="D35" s="501"/>
      <c r="E35" s="502" t="str">
        <f ca="1">IF(I9=Translation!B101,Translation!B53,"")</f>
        <v/>
      </c>
      <c r="F35" s="503"/>
      <c r="G35" s="503"/>
      <c r="H35" s="323" t="str">
        <f ca="1">IF(I9=Translation!B101,Translation!B30,"")</f>
        <v/>
      </c>
      <c r="I35" s="334" t="s">
        <v>16</v>
      </c>
      <c r="J35" s="335"/>
      <c r="Y35" s="31"/>
      <c r="Z35" s="31"/>
      <c r="AB35" s="18"/>
      <c r="AC35" s="18"/>
      <c r="AD35" s="18"/>
      <c r="AE35" s="18"/>
      <c r="AF35" s="18"/>
      <c r="AG35" s="18"/>
      <c r="AH35" s="18"/>
      <c r="AI35" s="18"/>
      <c r="AJ35" s="18"/>
      <c r="AK35" s="18"/>
    </row>
    <row r="36" spans="1:37" ht="15" customHeight="1">
      <c r="A36" s="39"/>
      <c r="B36" s="510" t="str">
        <f ca="1">IF((AND(I9=Translation!B101, I35=Translation!B101)),Translation!B54,"")</f>
        <v/>
      </c>
      <c r="C36" s="510"/>
      <c r="D36" s="511"/>
      <c r="E36" s="573" t="str">
        <f ca="1">IF((AND(I9=Translation!B101, I35=Translation!B101)),Translation!B55,"")</f>
        <v/>
      </c>
      <c r="F36" s="574"/>
      <c r="G36" s="574"/>
      <c r="H36" s="575"/>
      <c r="I36" s="208">
        <v>1</v>
      </c>
      <c r="J36" s="606" t="str">
        <f ca="1">IF(I9&lt;&gt;Translation!B101,"",IF(I35&lt;&gt;Translation!B101,"",IF(AND(I35=Translation!B101,(I36+I37)=0),Translation!B73,"")))</f>
        <v/>
      </c>
      <c r="K36" s="606"/>
      <c r="L36" s="606"/>
      <c r="M36" s="606"/>
      <c r="N36" s="606"/>
      <c r="O36" s="606"/>
      <c r="Y36" s="31"/>
      <c r="Z36" s="31"/>
      <c r="AB36" s="18"/>
      <c r="AC36" s="18"/>
      <c r="AD36" s="18"/>
      <c r="AE36" s="18"/>
      <c r="AF36" s="18"/>
      <c r="AG36" s="18"/>
      <c r="AH36" s="18"/>
      <c r="AI36" s="18"/>
      <c r="AJ36" s="18"/>
      <c r="AK36" s="18"/>
    </row>
    <row r="37" spans="1:37" ht="15" customHeight="1">
      <c r="A37" s="39"/>
      <c r="B37" s="510" t="str">
        <f ca="1">IF((AND(I9=Translation!B101, I35=Translation!B101)),Translation!B56,"")</f>
        <v/>
      </c>
      <c r="C37" s="510"/>
      <c r="D37" s="511"/>
      <c r="E37" s="573" t="str">
        <f ca="1">IF((AND(I9=Translation!B101, I35=Translation!B101)),Translation!B57,"")</f>
        <v/>
      </c>
      <c r="F37" s="574"/>
      <c r="G37" s="574"/>
      <c r="H37" s="575"/>
      <c r="I37" s="208">
        <v>0</v>
      </c>
      <c r="J37" s="606" t="str">
        <f ca="1">IF(I9&lt;&gt;Translation!B101,"",IF(I35&lt;&gt;Translation!B101,"",IF(J36=Translation!B73,"",IF(J39=Translation!B75,"",IF(AND(I35=Translation!B101,I39&gt;=(I36+I37)),"",IF(AND(I35=Translation!B101,(CALC_4!N33&lt;I36+I37)),Translation!B75,IF(AND(I35=Translation!B101,(CALC_4!N33&lt;I39)),Translation!B75,"")))))))</f>
        <v/>
      </c>
      <c r="K37" s="606"/>
      <c r="L37" s="606"/>
      <c r="M37" s="606"/>
      <c r="N37" s="606"/>
      <c r="O37" s="606"/>
      <c r="AB37" s="18"/>
      <c r="AC37" s="18"/>
      <c r="AD37" s="18"/>
      <c r="AE37" s="18"/>
      <c r="AF37" s="18"/>
      <c r="AG37" s="18"/>
      <c r="AH37" s="18"/>
      <c r="AI37" s="18"/>
      <c r="AJ37" s="18"/>
      <c r="AK37" s="18"/>
    </row>
    <row r="38" spans="1:37" ht="15" customHeight="1">
      <c r="A38" s="39"/>
      <c r="B38" s="511" t="str">
        <f ca="1">IF((AND(I9=Translation!B101, I35=Translation!B101)),Translation!B58,"")</f>
        <v/>
      </c>
      <c r="C38" s="595"/>
      <c r="D38" s="595"/>
      <c r="E38" s="573" t="str">
        <f ca="1">IF((AND(I9=Translation!B101, I35=Translation!B101)),Translation!B59,"")</f>
        <v/>
      </c>
      <c r="F38" s="574"/>
      <c r="G38" s="574"/>
      <c r="H38" s="575"/>
      <c r="I38" s="208">
        <v>0</v>
      </c>
      <c r="J38" s="606" t="str">
        <f ca="1">IF(I9&lt;&gt;Translation!B101,"",IF(I35&lt;&gt;Translation!B101,"",IF(AND(I35=Translation!B101,J36="",(I36+I37)*4 &lt; I38),Translation!B76,"")))</f>
        <v/>
      </c>
      <c r="K38" s="606"/>
      <c r="L38" s="606"/>
      <c r="M38" s="606"/>
      <c r="N38" s="606"/>
      <c r="O38" s="606"/>
      <c r="AB38" s="18"/>
      <c r="AC38" s="18"/>
      <c r="AD38" s="18"/>
      <c r="AE38" s="18"/>
      <c r="AF38" s="18"/>
      <c r="AG38" s="18"/>
      <c r="AH38" s="18"/>
      <c r="AI38" s="18"/>
      <c r="AJ38" s="18"/>
      <c r="AK38" s="18"/>
    </row>
    <row r="39" spans="1:37" ht="15" customHeight="1">
      <c r="A39" s="39"/>
      <c r="B39" s="504"/>
      <c r="C39" s="505"/>
      <c r="D39" s="505"/>
      <c r="E39" s="601" t="str">
        <f ca="1">IF((AND(I9=Translation!B101, I35=Translation!B101)),Translation!B60,"")</f>
        <v/>
      </c>
      <c r="F39" s="602"/>
      <c r="G39" s="602"/>
      <c r="H39" s="603"/>
      <c r="I39" s="208">
        <v>1</v>
      </c>
      <c r="J39" s="606" t="str">
        <f ca="1">IF(I9&lt;&gt;Translation!B101,"",IF(I35&lt;&gt;Translation!B101,"",IF(J36=Translation!B73,"",IF(AND(I35=Translation!B101,(I36+I37)=0,I38&gt;0),"",IF(AND(I35=Translation!B101,(I36+I37)&gt;I39),Translation!B77,IF(AND(I35=Translation!B101,I39&gt;(I36+I37)*2),Translation!B78,IF(AND(I35=Translation!B101,(CALC_4!N33 &lt; I39)),Translation!B75,"")))))))</f>
        <v/>
      </c>
      <c r="K39" s="606"/>
      <c r="L39" s="606"/>
      <c r="M39" s="606"/>
      <c r="N39" s="606"/>
      <c r="O39" s="606"/>
      <c r="AB39" s="18"/>
      <c r="AC39" s="18"/>
      <c r="AD39" s="18"/>
      <c r="AE39" s="18"/>
      <c r="AF39" s="18"/>
      <c r="AG39" s="18"/>
      <c r="AH39" s="18"/>
      <c r="AI39" s="18"/>
      <c r="AJ39" s="18"/>
      <c r="AK39" s="18"/>
    </row>
    <row r="40" spans="1:37" ht="15" customHeight="1">
      <c r="A40" s="39"/>
      <c r="B40" s="596"/>
      <c r="C40" s="597"/>
      <c r="D40" s="597"/>
      <c r="E40" s="598" t="str">
        <f ca="1">IF((AND(I9=Translation!B101, I35=Translation!B101)),Translation!B61,"")</f>
        <v/>
      </c>
      <c r="F40" s="599"/>
      <c r="G40" s="599"/>
      <c r="H40" s="600"/>
      <c r="I40" s="208">
        <v>0</v>
      </c>
      <c r="J40" s="606" t="str">
        <f ca="1">IF(I9&lt;&gt;Translation!B101,"",IF(I35&lt;&gt;Translation!B101,"",IF(J36=Translation!B73,"",IF(I40&gt;(I36+I37),Translation!B79,""))))</f>
        <v/>
      </c>
      <c r="K40" s="606"/>
      <c r="L40" s="606"/>
      <c r="M40" s="606"/>
      <c r="N40" s="606"/>
      <c r="O40" s="606"/>
      <c r="P40" s="434" t="str">
        <f ca="1">Translation!B120&amp;"*"</f>
        <v>Total heat loss*</v>
      </c>
      <c r="Q40" s="434"/>
      <c r="R40" s="434"/>
      <c r="S40" s="434"/>
      <c r="V40" s="20"/>
      <c r="W40" s="20"/>
      <c r="AB40" s="18"/>
      <c r="AC40" s="18"/>
      <c r="AD40" s="18"/>
      <c r="AE40" s="18"/>
      <c r="AF40" s="18"/>
      <c r="AG40" s="18"/>
      <c r="AH40" s="18"/>
      <c r="AI40" s="18"/>
      <c r="AJ40" s="18"/>
      <c r="AK40" s="18"/>
    </row>
    <row r="41" spans="1:37" ht="15" customHeight="1">
      <c r="A41" s="39"/>
      <c r="B41" s="494"/>
      <c r="C41" s="495"/>
      <c r="D41" s="495"/>
      <c r="E41" s="496"/>
      <c r="F41" s="497"/>
      <c r="G41" s="497"/>
      <c r="H41" s="498"/>
      <c r="I41" s="148"/>
      <c r="J41" s="347"/>
      <c r="K41" s="348"/>
      <c r="L41" s="348"/>
      <c r="M41" s="348"/>
      <c r="N41" s="348"/>
      <c r="O41" s="351"/>
      <c r="P41" s="436"/>
      <c r="Q41" s="436"/>
      <c r="R41" s="436"/>
      <c r="S41" s="436"/>
      <c r="V41" s="20"/>
      <c r="W41" s="20"/>
      <c r="Y41" s="24"/>
      <c r="Z41" s="24"/>
      <c r="AB41" s="18"/>
      <c r="AC41" s="18"/>
      <c r="AD41" s="18"/>
      <c r="AE41" s="18"/>
      <c r="AF41" s="18"/>
      <c r="AG41" s="18"/>
      <c r="AH41" s="18"/>
      <c r="AI41" s="18"/>
      <c r="AJ41" s="18"/>
      <c r="AK41" s="18"/>
    </row>
    <row r="42" spans="1:37" ht="15" customHeight="1">
      <c r="A42" s="39"/>
      <c r="B42" s="500" t="str">
        <f ca="1">IF(I9=Translation!B101,Translation!B62,"")</f>
        <v/>
      </c>
      <c r="C42" s="500"/>
      <c r="D42" s="501"/>
      <c r="E42" s="502" t="str">
        <f ca="1">IF(I9=Translation!B101,Translation!B63,"")</f>
        <v/>
      </c>
      <c r="F42" s="503"/>
      <c r="G42" s="503"/>
      <c r="H42" s="323" t="str">
        <f ca="1">IF(I9=Translation!B101,Translation!B30,"")</f>
        <v/>
      </c>
      <c r="I42" s="334" t="s">
        <v>16</v>
      </c>
      <c r="J42" s="350"/>
      <c r="K42" s="351"/>
      <c r="L42" s="351"/>
      <c r="M42" s="351"/>
      <c r="N42" s="351"/>
      <c r="O42" s="351"/>
      <c r="P42" s="614"/>
      <c r="Q42" s="610" t="str">
        <f ca="1">Translation!B122</f>
        <v>Idle</v>
      </c>
      <c r="R42" s="535" t="str">
        <f ca="1">Translation!B123</f>
        <v>Low 
power</v>
      </c>
      <c r="S42" s="612" t="str">
        <f ca="1">Translation!B124</f>
        <v>Full 
power</v>
      </c>
      <c r="V42" s="20"/>
      <c r="W42" s="20"/>
      <c r="Y42" s="24"/>
      <c r="Z42" s="24"/>
      <c r="AB42" s="18"/>
      <c r="AC42" s="18"/>
      <c r="AD42" s="18"/>
      <c r="AE42" s="18"/>
      <c r="AF42" s="18"/>
      <c r="AG42" s="18"/>
      <c r="AH42" s="18"/>
      <c r="AI42" s="18"/>
      <c r="AJ42" s="18"/>
      <c r="AK42" s="18"/>
    </row>
    <row r="43" spans="1:37" ht="15" customHeight="1">
      <c r="A43" s="39"/>
      <c r="B43" s="504"/>
      <c r="C43" s="505"/>
      <c r="D43" s="505"/>
      <c r="E43" s="506" t="str">
        <f ca="1">IF((AND(I9=Translation!B101, I42=Translation!B101)),Translation!B64,"")</f>
        <v/>
      </c>
      <c r="F43" s="507"/>
      <c r="G43" s="507"/>
      <c r="H43" s="508"/>
      <c r="I43" s="208">
        <v>1</v>
      </c>
      <c r="J43" s="499" t="str">
        <f ca="1">IF(I9&lt;&gt;Translation!B101,"",IF(I42=Translation!B102,"",IF(AND(I42=Translation!B101,(CALC_4!N36 &lt; CALC_4!H33+CALC_4!H38+CALC_4!H40),J37&lt;&gt;Translation!B75,J39&lt;&gt;Translation!B75),Translation!B75,"")))</f>
        <v/>
      </c>
      <c r="K43" s="499"/>
      <c r="L43" s="499"/>
      <c r="M43" s="499"/>
      <c r="N43" s="499"/>
      <c r="O43" s="499"/>
      <c r="P43" s="615"/>
      <c r="Q43" s="611"/>
      <c r="R43" s="536"/>
      <c r="S43" s="613"/>
      <c r="V43" s="20"/>
      <c r="W43" s="20"/>
      <c r="Y43" s="24"/>
      <c r="Z43" s="24"/>
      <c r="AB43" s="18"/>
      <c r="AC43" s="18"/>
      <c r="AD43" s="18"/>
      <c r="AE43" s="18"/>
      <c r="AF43" s="18"/>
      <c r="AG43" s="18"/>
      <c r="AH43" s="18"/>
      <c r="AI43" s="18"/>
      <c r="AJ43" s="18"/>
      <c r="AK43" s="18"/>
    </row>
    <row r="44" spans="1:37" ht="15" customHeight="1">
      <c r="A44" s="39"/>
      <c r="B44" s="494"/>
      <c r="C44" s="495"/>
      <c r="D44" s="495"/>
      <c r="E44" s="496"/>
      <c r="F44" s="497"/>
      <c r="G44" s="497"/>
      <c r="H44" s="498"/>
      <c r="I44" s="148"/>
      <c r="P44" s="583" t="str">
        <f ca="1">Translation!B127</f>
        <v>W</v>
      </c>
      <c r="Q44" s="592" t="str">
        <f ca="1">IF(CALC_4!H7=0,"-",CALC_4!K54)</f>
        <v>-</v>
      </c>
      <c r="R44" s="592" t="str">
        <f ca="1">IF(CALC_4!H7=0,"-",CALC_4!L54)</f>
        <v>-</v>
      </c>
      <c r="S44" s="604" t="str">
        <f ca="1">IF(CALC_4!H7=0,"-",CALC_4!M54)</f>
        <v>-</v>
      </c>
      <c r="V44" s="20"/>
      <c r="W44" s="20"/>
      <c r="Y44" s="24"/>
      <c r="Z44" s="24"/>
      <c r="AB44" s="18"/>
      <c r="AC44" s="18"/>
      <c r="AD44" s="18"/>
      <c r="AE44" s="18"/>
      <c r="AF44" s="18"/>
      <c r="AG44" s="18"/>
      <c r="AH44" s="18"/>
      <c r="AI44" s="18"/>
      <c r="AJ44" s="18"/>
      <c r="AK44" s="18"/>
    </row>
    <row r="45" spans="1:37" ht="15" customHeight="1">
      <c r="A45" s="39"/>
      <c r="B45" s="500" t="str">
        <f ca="1">IF(I9=Translation!B101,Translation!B65,"")</f>
        <v/>
      </c>
      <c r="C45" s="500"/>
      <c r="D45" s="501"/>
      <c r="E45" s="502" t="str">
        <f ca="1">IF(I9=Translation!B101,Translation!B66,"")</f>
        <v/>
      </c>
      <c r="F45" s="503"/>
      <c r="G45" s="503"/>
      <c r="H45" s="323" t="str">
        <f ca="1">IF(I9=Translation!B101,Translation!B30,"")</f>
        <v/>
      </c>
      <c r="I45" s="379" t="s">
        <v>16</v>
      </c>
      <c r="P45" s="584"/>
      <c r="Q45" s="593"/>
      <c r="R45" s="593"/>
      <c r="S45" s="605"/>
      <c r="V45" s="20"/>
      <c r="W45" s="20"/>
      <c r="Y45" s="24"/>
      <c r="Z45" s="24"/>
      <c r="AB45" s="18"/>
      <c r="AC45" s="18"/>
      <c r="AD45" s="18"/>
      <c r="AE45" s="18"/>
      <c r="AF45" s="18"/>
      <c r="AG45" s="18"/>
      <c r="AH45" s="18"/>
      <c r="AI45" s="18"/>
      <c r="AJ45" s="18"/>
      <c r="AK45" s="18"/>
    </row>
    <row r="46" spans="1:37" ht="15" customHeight="1">
      <c r="A46" s="39"/>
      <c r="B46" s="504"/>
      <c r="C46" s="505"/>
      <c r="D46" s="505"/>
      <c r="E46" s="506" t="str">
        <f ca="1">IF((AND(I9=Translation!B101, I45=Translation!B101)),Translation!B67,"")</f>
        <v/>
      </c>
      <c r="F46" s="507"/>
      <c r="G46" s="507"/>
      <c r="H46" s="508"/>
      <c r="I46" s="208">
        <v>1</v>
      </c>
      <c r="J46" s="499" t="str">
        <f ca="1">IF(I9&lt;&gt;Translation!B101,"",IF(I45=Translation!B102,"",IF(AND(I45=Translation!B101,(CALC_4!N38 &lt; CALC_4!H33+CALC_4!H36+CALC_4!H40),J37&lt;&gt;Translation!B75,J39&lt;&gt;Translation!B75,J43&lt;&gt;Translation!B75),Translation!B75,"")))</f>
        <v/>
      </c>
      <c r="K46" s="499"/>
      <c r="L46" s="499"/>
      <c r="M46" s="499"/>
      <c r="N46" s="499"/>
      <c r="O46" s="499"/>
      <c r="P46" s="585" t="str">
        <f ca="1">Translation!B129</f>
        <v>BTU/h</v>
      </c>
      <c r="Q46" s="617" t="str">
        <f ca="1">IF(CALC_4!H7=0,"-",CALC_4!K56)</f>
        <v>-</v>
      </c>
      <c r="R46" s="617" t="str">
        <f ca="1">IF(CALC_4!H7=0,"-",CALC_4!L56)</f>
        <v>-</v>
      </c>
      <c r="S46" s="604" t="str">
        <f ca="1">IF(CALC_4!H7=0,"-",CALC_4!M56)</f>
        <v>-</v>
      </c>
      <c r="V46" s="20"/>
      <c r="W46" s="20"/>
      <c r="Y46" s="24"/>
      <c r="Z46" s="24"/>
      <c r="AB46" s="18"/>
      <c r="AC46" s="18"/>
      <c r="AD46" s="18"/>
      <c r="AE46" s="18"/>
      <c r="AF46" s="18"/>
      <c r="AG46" s="18"/>
      <c r="AH46" s="18"/>
      <c r="AI46" s="18"/>
      <c r="AJ46" s="18"/>
      <c r="AK46" s="18"/>
    </row>
    <row r="47" spans="1:37" ht="15" customHeight="1">
      <c r="A47" s="39"/>
      <c r="B47" s="494"/>
      <c r="C47" s="495"/>
      <c r="D47" s="495"/>
      <c r="E47" s="496"/>
      <c r="F47" s="497"/>
      <c r="G47" s="497"/>
      <c r="H47" s="498"/>
      <c r="I47" s="148"/>
      <c r="P47" s="586"/>
      <c r="Q47" s="618"/>
      <c r="R47" s="618"/>
      <c r="S47" s="625"/>
      <c r="V47" s="20"/>
      <c r="W47" s="20"/>
      <c r="Y47" s="24"/>
      <c r="Z47" s="24"/>
      <c r="AB47" s="18"/>
      <c r="AC47" s="18"/>
      <c r="AD47" s="18"/>
      <c r="AE47" s="18"/>
      <c r="AF47" s="18"/>
      <c r="AG47" s="18"/>
      <c r="AH47" s="18"/>
      <c r="AI47" s="18"/>
      <c r="AJ47" s="18"/>
      <c r="AK47" s="18"/>
    </row>
    <row r="48" spans="1:37" ht="15" customHeight="1">
      <c r="A48" s="39"/>
      <c r="B48" s="500" t="str">
        <f ca="1">IF(I9=Translation!B101,Translation!B68,"")</f>
        <v/>
      </c>
      <c r="C48" s="500"/>
      <c r="D48" s="501"/>
      <c r="E48" s="502" t="str">
        <f ca="1">IF(I9=Translation!B101,Translation!B69,"")</f>
        <v/>
      </c>
      <c r="F48" s="503"/>
      <c r="G48" s="503"/>
      <c r="H48" s="323" t="str">
        <f ca="1">IF(I9=Translation!B101,Translation!B30,"")</f>
        <v/>
      </c>
      <c r="I48" s="379" t="s">
        <v>16</v>
      </c>
      <c r="P48" s="616" t="str">
        <f ca="1">Translation!B130</f>
        <v>kcal/h</v>
      </c>
      <c r="Q48" s="617" t="str">
        <f ca="1">IF(CALC_4!H7=0,"-",CALC_4!K58)</f>
        <v>-</v>
      </c>
      <c r="R48" s="617" t="str">
        <f ca="1">IF(CALC_4!H7=0,"-",CALC_4!L58)</f>
        <v>-</v>
      </c>
      <c r="S48" s="604" t="str">
        <f ca="1">IF(CALC_4!H7=0,"-",CALC_4!M58)</f>
        <v>-</v>
      </c>
      <c r="V48" s="20"/>
      <c r="W48" s="20"/>
      <c r="Y48" s="24"/>
      <c r="Z48" s="24"/>
      <c r="AB48" s="18"/>
      <c r="AC48" s="18"/>
      <c r="AD48" s="18"/>
      <c r="AE48" s="18"/>
      <c r="AF48" s="18"/>
      <c r="AG48" s="18"/>
      <c r="AH48" s="18"/>
      <c r="AI48" s="18"/>
      <c r="AJ48" s="18"/>
      <c r="AK48" s="18"/>
    </row>
    <row r="49" spans="1:37" ht="15" customHeight="1">
      <c r="A49" s="39"/>
      <c r="B49" s="504"/>
      <c r="C49" s="505"/>
      <c r="D49" s="505"/>
      <c r="E49" s="506" t="str">
        <f ca="1">IF((AND(I9=Translation!B101, I48=Translation!B101)),Translation!B70,"")</f>
        <v/>
      </c>
      <c r="F49" s="507"/>
      <c r="G49" s="507"/>
      <c r="H49" s="508"/>
      <c r="I49" s="208">
        <v>1</v>
      </c>
      <c r="J49" s="499" t="str">
        <f ca="1">IF(I9&lt;&gt;Translation!B101,"",IF(I48=Translation!B102,"",IF(AND(I48=Translation!B101,(CALC_4!N40 &lt; CALC_4!H33+CALC_4!H36+CALC_4!H38),J37&lt;&gt;Translation!B75,J39&lt;&gt;Translation!B75,J43&lt;&gt;Translation!B75,J46&lt;&gt;Translation!B75),Translation!B75,"")))</f>
        <v/>
      </c>
      <c r="K49" s="499"/>
      <c r="L49" s="499"/>
      <c r="M49" s="499"/>
      <c r="N49" s="499"/>
      <c r="O49" s="499"/>
      <c r="P49" s="616"/>
      <c r="Q49" s="618"/>
      <c r="R49" s="618"/>
      <c r="S49" s="625"/>
      <c r="V49" s="20"/>
      <c r="W49" s="20"/>
      <c r="Y49" s="24"/>
      <c r="Z49" s="24"/>
      <c r="AB49" s="18"/>
      <c r="AC49" s="18"/>
      <c r="AD49" s="18"/>
      <c r="AE49" s="18"/>
      <c r="AF49" s="18"/>
      <c r="AG49" s="18"/>
      <c r="AH49" s="18"/>
      <c r="AI49" s="18"/>
      <c r="AJ49" s="18"/>
      <c r="AK49" s="18"/>
    </row>
    <row r="50" spans="1:37" ht="15" customHeight="1">
      <c r="A50" s="39"/>
      <c r="J50" s="499" t="str">
        <f ca="1">IF(I9&lt;&gt;Translation!B101,"",IF(AND(I35&lt;&gt;Translation!B101,I42=Translation!B102),"",IF(AND(I35=Translation!B101,CALC_4!N32 &gt; CALC_4!N33,I14&lt;2,I36+I37 &gt;= 1),Translation!B74,IF(AND(I35=Translation!B101,I39 &gt; CALC_4!N33,I14&lt;2,I36+I37 &gt; 0),Translation!B74,IF(AND(I42=Translation!B101,J43=Translation!B75,I14&lt;2,I43 &gt; 0),Translation!B74,IF(AND(I45=Translation!B101,J46=Translation!B75,I14&lt;2,I46 &gt; 0),Translation!B74,IF(AND(I48=Translation!B101,J49=Translation!B75,I14&lt;2,I49 &gt; 0),Translation!B74,"")))))))</f>
        <v/>
      </c>
      <c r="K50" s="499"/>
      <c r="L50" s="499"/>
      <c r="M50" s="499"/>
      <c r="N50" s="499"/>
      <c r="O50" s="499"/>
      <c r="P50" s="582" t="str">
        <f ca="1">Translation!B131</f>
        <v>* Excluding call stations and 3rd party devices</v>
      </c>
      <c r="Q50" s="582"/>
      <c r="R50" s="582"/>
      <c r="S50" s="582"/>
      <c r="V50" s="20"/>
      <c r="W50" s="20"/>
      <c r="Y50" s="24"/>
      <c r="Z50" s="24"/>
      <c r="AB50" s="18"/>
      <c r="AC50" s="18"/>
      <c r="AD50" s="18"/>
      <c r="AE50" s="18"/>
      <c r="AF50" s="18"/>
      <c r="AG50" s="18"/>
      <c r="AH50" s="18"/>
      <c r="AI50" s="18"/>
      <c r="AJ50" s="18"/>
      <c r="AK50" s="18"/>
    </row>
    <row r="51" spans="1:37" ht="15" customHeight="1">
      <c r="A51" s="39"/>
      <c r="P51" s="582"/>
      <c r="Q51" s="582"/>
      <c r="R51" s="582"/>
      <c r="S51" s="582"/>
      <c r="V51" s="20"/>
      <c r="W51" s="20"/>
      <c r="Y51" s="24"/>
      <c r="Z51" s="24"/>
      <c r="AB51" s="18"/>
      <c r="AC51" s="18"/>
      <c r="AD51" s="18"/>
      <c r="AE51" s="18"/>
      <c r="AF51" s="18"/>
      <c r="AG51" s="18"/>
      <c r="AH51" s="18"/>
      <c r="AI51" s="18"/>
      <c r="AJ51" s="18"/>
      <c r="AK51" s="18"/>
    </row>
    <row r="52" spans="1:37" ht="15" customHeight="1">
      <c r="A52" s="39"/>
      <c r="V52" s="20"/>
      <c r="W52" s="20"/>
      <c r="Y52" s="24"/>
      <c r="Z52" s="24"/>
      <c r="AB52" s="18"/>
      <c r="AC52" s="18"/>
      <c r="AD52" s="18"/>
      <c r="AE52" s="18"/>
      <c r="AF52" s="18"/>
      <c r="AG52" s="18"/>
      <c r="AH52" s="18"/>
      <c r="AI52" s="18"/>
      <c r="AJ52" s="18"/>
      <c r="AK52" s="18"/>
    </row>
    <row r="53" spans="1:37" ht="15" customHeight="1">
      <c r="A53" s="39"/>
      <c r="B53" s="216"/>
      <c r="C53" s="216"/>
      <c r="D53" s="216"/>
      <c r="E53" s="216"/>
      <c r="F53" s="216"/>
      <c r="G53" s="216"/>
      <c r="H53" s="216"/>
      <c r="I53" s="216"/>
      <c r="J53" s="216"/>
      <c r="K53" s="216"/>
      <c r="L53" s="216"/>
      <c r="M53" s="216"/>
      <c r="N53" s="216"/>
      <c r="O53" s="216"/>
      <c r="P53" s="216"/>
      <c r="Q53" s="216"/>
      <c r="R53" s="352"/>
      <c r="S53" s="352"/>
      <c r="T53" s="20"/>
      <c r="U53" s="26"/>
      <c r="V53" s="26"/>
      <c r="W53" s="20"/>
      <c r="AA53" s="13"/>
      <c r="AB53" s="18"/>
      <c r="AC53" s="18"/>
      <c r="AD53" s="18"/>
      <c r="AE53" s="18"/>
      <c r="AF53" s="18"/>
      <c r="AG53" s="18"/>
      <c r="AH53" s="18"/>
      <c r="AI53" s="18"/>
      <c r="AJ53" s="18"/>
      <c r="AK53" s="18"/>
    </row>
    <row r="54" spans="1:37" ht="15" customHeight="1">
      <c r="A54" s="229"/>
      <c r="B54" s="223"/>
      <c r="C54" s="224"/>
      <c r="D54" s="224"/>
      <c r="E54" s="224"/>
      <c r="F54" s="224"/>
      <c r="G54" s="224"/>
      <c r="H54" s="224"/>
      <c r="I54" s="225"/>
      <c r="J54" s="225"/>
      <c r="K54" s="225"/>
      <c r="L54" s="225"/>
      <c r="M54" s="225"/>
      <c r="N54" s="225"/>
      <c r="O54" s="225"/>
      <c r="P54" s="225"/>
      <c r="Q54" s="359"/>
      <c r="R54" s="360"/>
      <c r="S54" s="257"/>
      <c r="T54" s="36"/>
      <c r="U54" s="36"/>
      <c r="V54" s="20"/>
      <c r="Z54" s="13"/>
      <c r="AB54" s="18"/>
      <c r="AC54" s="18"/>
      <c r="AD54" s="18"/>
      <c r="AE54" s="18"/>
      <c r="AF54" s="18"/>
      <c r="AG54" s="18"/>
      <c r="AH54" s="18"/>
      <c r="AI54" s="18"/>
      <c r="AJ54" s="18"/>
      <c r="AK54" s="18"/>
    </row>
    <row r="55" spans="1:37" ht="15" customHeight="1">
      <c r="A55" s="229"/>
      <c r="B55" s="389" t="str">
        <f ca="1">Translation!B82</f>
        <v>This tool calculates the power requirements for a PRAESENSA system. It calculates up to 6 clusters. A cluster consists of one PRA-MPS3 and the connected devices to be supplied with power. Use the safety factor in the calculation of the battery capacity to compensate the tolerances of battery brands and types. Please also check the rack space requirements for the calculated battery types. For each additional rack a new calculation has to be made.</v>
      </c>
      <c r="C55" s="390"/>
      <c r="D55" s="390"/>
      <c r="E55" s="390"/>
      <c r="F55" s="390"/>
      <c r="G55" s="390"/>
      <c r="H55" s="390"/>
      <c r="I55" s="390"/>
      <c r="J55" s="390"/>
      <c r="K55" s="390"/>
      <c r="L55" s="390"/>
      <c r="M55" s="390"/>
      <c r="N55" s="390"/>
      <c r="O55" s="390"/>
      <c r="P55" s="390"/>
      <c r="Q55" s="390"/>
      <c r="R55" s="390"/>
      <c r="S55" s="253"/>
      <c r="T55" s="10"/>
      <c r="U55" s="10"/>
      <c r="V55" s="20"/>
      <c r="Z55" s="13"/>
      <c r="AB55" s="18"/>
      <c r="AC55" s="18"/>
      <c r="AD55" s="18"/>
      <c r="AE55" s="18"/>
      <c r="AF55" s="18"/>
      <c r="AG55" s="18"/>
      <c r="AH55" s="18"/>
      <c r="AI55" s="18"/>
      <c r="AJ55" s="18"/>
      <c r="AK55" s="18"/>
    </row>
    <row r="56" spans="1:37" ht="15" customHeight="1">
      <c r="A56" s="229"/>
      <c r="B56" s="389"/>
      <c r="C56" s="390"/>
      <c r="D56" s="390"/>
      <c r="E56" s="390"/>
      <c r="F56" s="390"/>
      <c r="G56" s="390"/>
      <c r="H56" s="390"/>
      <c r="I56" s="390"/>
      <c r="J56" s="390"/>
      <c r="K56" s="390"/>
      <c r="L56" s="390"/>
      <c r="M56" s="390"/>
      <c r="N56" s="390"/>
      <c r="O56" s="390"/>
      <c r="P56" s="390"/>
      <c r="Q56" s="390"/>
      <c r="R56" s="390"/>
      <c r="S56" s="253"/>
      <c r="T56" s="10"/>
      <c r="U56" s="10"/>
      <c r="V56" s="20"/>
      <c r="Z56" s="13"/>
      <c r="AB56" s="18"/>
      <c r="AC56" s="18"/>
      <c r="AD56" s="18"/>
      <c r="AE56" s="18"/>
      <c r="AF56" s="18"/>
      <c r="AG56" s="18"/>
      <c r="AH56" s="18"/>
      <c r="AI56" s="18"/>
      <c r="AJ56" s="18"/>
      <c r="AK56" s="18"/>
    </row>
    <row r="57" spans="1:37" ht="15" customHeight="1">
      <c r="A57" s="229"/>
      <c r="B57" s="389"/>
      <c r="C57" s="390"/>
      <c r="D57" s="390"/>
      <c r="E57" s="390"/>
      <c r="F57" s="390"/>
      <c r="G57" s="390"/>
      <c r="H57" s="390"/>
      <c r="I57" s="390"/>
      <c r="J57" s="390"/>
      <c r="K57" s="390"/>
      <c r="L57" s="390"/>
      <c r="M57" s="390"/>
      <c r="N57" s="390"/>
      <c r="O57" s="390"/>
      <c r="P57" s="390"/>
      <c r="Q57" s="390"/>
      <c r="R57" s="390"/>
      <c r="S57" s="253"/>
      <c r="T57" s="10"/>
      <c r="U57" s="10"/>
      <c r="V57" s="20"/>
      <c r="Z57" s="13"/>
      <c r="AB57" s="18"/>
      <c r="AC57" s="18"/>
      <c r="AD57" s="18"/>
      <c r="AE57" s="18"/>
      <c r="AF57" s="18"/>
      <c r="AG57" s="18"/>
      <c r="AH57" s="18"/>
      <c r="AI57" s="18"/>
      <c r="AJ57" s="18"/>
      <c r="AK57" s="18"/>
    </row>
    <row r="58" spans="1:37" ht="15" customHeight="1">
      <c r="A58" s="229"/>
      <c r="B58" s="368"/>
      <c r="C58" s="369"/>
      <c r="D58" s="369"/>
      <c r="E58" s="369"/>
      <c r="F58" s="369"/>
      <c r="G58" s="369"/>
      <c r="H58" s="369"/>
      <c r="I58" s="369"/>
      <c r="J58" s="369"/>
      <c r="K58" s="369"/>
      <c r="L58" s="369"/>
      <c r="M58" s="369"/>
      <c r="N58" s="369"/>
      <c r="O58" s="369"/>
      <c r="P58" s="369"/>
      <c r="Q58" s="369"/>
      <c r="R58" s="369"/>
      <c r="S58" s="253"/>
      <c r="T58" s="10"/>
      <c r="U58" s="10"/>
      <c r="V58" s="20"/>
      <c r="Z58" s="13"/>
      <c r="AB58" s="18"/>
      <c r="AC58" s="18"/>
      <c r="AD58" s="18"/>
      <c r="AE58" s="18"/>
      <c r="AF58" s="18"/>
      <c r="AG58" s="18"/>
      <c r="AH58" s="18"/>
      <c r="AI58" s="18"/>
      <c r="AJ58" s="18"/>
      <c r="AK58" s="18"/>
    </row>
    <row r="59" spans="1:37" ht="15" customHeight="1">
      <c r="A59" s="230"/>
      <c r="B59" s="366" t="str">
        <f ca="1">Translation!B84</f>
        <v>Special Note: Maximum battery current must be observed while it highly varies among different battery types.</v>
      </c>
      <c r="C59" s="216"/>
      <c r="D59" s="216"/>
      <c r="E59" s="216"/>
      <c r="F59" s="216"/>
      <c r="G59" s="216"/>
      <c r="H59" s="216"/>
      <c r="I59" s="216"/>
      <c r="J59" s="216"/>
      <c r="K59" s="216"/>
      <c r="L59" s="216"/>
      <c r="M59" s="216"/>
      <c r="N59" s="216"/>
      <c r="O59" s="216"/>
      <c r="P59" s="216"/>
      <c r="Q59" s="39"/>
      <c r="R59" s="231"/>
      <c r="S59" s="363"/>
      <c r="T59" s="10"/>
      <c r="U59" s="10"/>
      <c r="V59" s="20"/>
      <c r="Z59" s="13"/>
      <c r="AB59" s="18"/>
      <c r="AC59" s="18"/>
      <c r="AD59" s="18"/>
      <c r="AE59" s="18"/>
      <c r="AF59" s="18"/>
      <c r="AG59" s="18"/>
      <c r="AH59" s="18"/>
      <c r="AI59" s="18"/>
      <c r="AJ59" s="18"/>
      <c r="AK59" s="18"/>
    </row>
    <row r="60" spans="1:37" ht="15" customHeight="1">
      <c r="A60" s="229"/>
      <c r="B60" s="364"/>
      <c r="C60" s="39"/>
      <c r="D60" s="221"/>
      <c r="E60" s="221"/>
      <c r="F60" s="221"/>
      <c r="G60" s="221"/>
      <c r="H60" s="221"/>
      <c r="I60" s="221"/>
      <c r="J60" s="221"/>
      <c r="K60" s="221"/>
      <c r="L60" s="221"/>
      <c r="M60" s="221"/>
      <c r="N60" s="221"/>
      <c r="O60" s="221"/>
      <c r="P60" s="221"/>
      <c r="Q60" s="39"/>
      <c r="R60" s="228"/>
      <c r="S60" s="259"/>
      <c r="T60" s="10"/>
      <c r="U60" s="10"/>
      <c r="V60" s="20"/>
      <c r="Z60" s="13"/>
      <c r="AB60" s="18"/>
      <c r="AC60" s="18"/>
      <c r="AD60" s="18"/>
      <c r="AE60" s="18"/>
      <c r="AF60" s="18"/>
      <c r="AG60" s="18"/>
      <c r="AH60" s="18"/>
      <c r="AI60" s="18"/>
      <c r="AJ60" s="18"/>
      <c r="AK60" s="18"/>
    </row>
    <row r="61" spans="1:37" ht="15" customHeight="1">
      <c r="A61" s="230"/>
      <c r="B61" s="389" t="str">
        <f ca="1">Translation!B87</f>
        <v>The Power calculator serves as a support tool only. It cannot substitute professional advice from technical experts. For further details, our sales and support team will be happy to assist. Bosch does not warrant that the tool will fulfill any specific or general user requirement and disclaims any warranty for fitness for a specific purpose. To the extent permitted by law, Bosch will not accept any liability for any loss, damage or other consequences resulting from the use of the tool.</v>
      </c>
      <c r="C61" s="390"/>
      <c r="D61" s="390"/>
      <c r="E61" s="390"/>
      <c r="F61" s="390"/>
      <c r="G61" s="390"/>
      <c r="H61" s="390"/>
      <c r="I61" s="390"/>
      <c r="J61" s="390"/>
      <c r="K61" s="390"/>
      <c r="L61" s="390"/>
      <c r="M61" s="390"/>
      <c r="N61" s="390"/>
      <c r="O61" s="390"/>
      <c r="P61" s="390"/>
      <c r="Q61" s="390"/>
      <c r="R61" s="390"/>
      <c r="S61" s="253"/>
      <c r="T61" s="10"/>
      <c r="U61" s="10"/>
      <c r="V61" s="20"/>
      <c r="Z61" s="13"/>
      <c r="AB61" s="18"/>
      <c r="AC61" s="18"/>
      <c r="AD61" s="18"/>
      <c r="AE61" s="18"/>
      <c r="AF61" s="18"/>
      <c r="AG61" s="18"/>
      <c r="AH61" s="18"/>
      <c r="AI61" s="18"/>
      <c r="AJ61" s="18"/>
      <c r="AK61" s="18"/>
    </row>
    <row r="62" spans="1:37" ht="15" customHeight="1">
      <c r="A62" s="216"/>
      <c r="B62" s="389"/>
      <c r="C62" s="390"/>
      <c r="D62" s="390"/>
      <c r="E62" s="390"/>
      <c r="F62" s="390"/>
      <c r="G62" s="390"/>
      <c r="H62" s="390"/>
      <c r="I62" s="390"/>
      <c r="J62" s="390"/>
      <c r="K62" s="390"/>
      <c r="L62" s="390"/>
      <c r="M62" s="390"/>
      <c r="N62" s="390"/>
      <c r="O62" s="390"/>
      <c r="P62" s="390"/>
      <c r="Q62" s="390"/>
      <c r="R62" s="390"/>
      <c r="S62" s="253"/>
      <c r="T62" s="10"/>
      <c r="U62" s="10"/>
      <c r="V62" s="20"/>
      <c r="Z62" s="13"/>
      <c r="AB62" s="18"/>
      <c r="AC62" s="18"/>
      <c r="AD62" s="18"/>
      <c r="AE62" s="18"/>
      <c r="AF62" s="18"/>
      <c r="AG62" s="18"/>
      <c r="AH62" s="18"/>
      <c r="AI62" s="18"/>
      <c r="AJ62" s="18"/>
      <c r="AK62" s="18"/>
    </row>
    <row r="63" spans="1:37" ht="15" customHeight="1">
      <c r="A63" s="216"/>
      <c r="B63" s="389"/>
      <c r="C63" s="390"/>
      <c r="D63" s="390"/>
      <c r="E63" s="390"/>
      <c r="F63" s="390"/>
      <c r="G63" s="390"/>
      <c r="H63" s="390"/>
      <c r="I63" s="390"/>
      <c r="J63" s="390"/>
      <c r="K63" s="390"/>
      <c r="L63" s="390"/>
      <c r="M63" s="390"/>
      <c r="N63" s="390"/>
      <c r="O63" s="390"/>
      <c r="P63" s="390"/>
      <c r="Q63" s="390"/>
      <c r="R63" s="390"/>
      <c r="S63" s="253"/>
      <c r="T63" s="20"/>
      <c r="U63" s="20"/>
      <c r="V63" s="20"/>
      <c r="Z63" s="13"/>
      <c r="AB63" s="18"/>
      <c r="AC63" s="18"/>
      <c r="AD63" s="18"/>
      <c r="AE63" s="18"/>
      <c r="AF63" s="18"/>
      <c r="AG63" s="18"/>
      <c r="AH63" s="18"/>
      <c r="AI63" s="18"/>
      <c r="AJ63" s="18"/>
      <c r="AK63" s="18"/>
    </row>
    <row r="64" spans="1:37" ht="15" customHeight="1">
      <c r="B64" s="251"/>
      <c r="C64" s="288"/>
      <c r="D64" s="288"/>
      <c r="E64" s="288"/>
      <c r="F64" s="288"/>
      <c r="G64" s="288"/>
      <c r="H64" s="288"/>
      <c r="I64" s="288"/>
      <c r="J64" s="288"/>
      <c r="K64" s="288"/>
      <c r="L64" s="288"/>
      <c r="M64" s="288"/>
      <c r="N64" s="288"/>
      <c r="O64" s="288"/>
      <c r="P64" s="288"/>
      <c r="Q64" s="361"/>
      <c r="R64" s="362"/>
      <c r="S64" s="254"/>
      <c r="AA64" s="13"/>
      <c r="AB64" s="18"/>
      <c r="AC64" s="18"/>
      <c r="AD64" s="18"/>
      <c r="AE64" s="18"/>
      <c r="AF64" s="18"/>
      <c r="AG64" s="18"/>
      <c r="AH64" s="18"/>
      <c r="AI64" s="18"/>
      <c r="AJ64" s="18"/>
      <c r="AK64" s="18"/>
    </row>
    <row r="65" spans="9:37" ht="15" customHeight="1">
      <c r="I65" s="40"/>
      <c r="J65" s="168"/>
      <c r="K65" s="40"/>
      <c r="L65" s="40"/>
      <c r="M65" s="40"/>
      <c r="N65" s="40"/>
      <c r="O65" s="40"/>
      <c r="P65" s="40"/>
      <c r="Q65" s="40"/>
      <c r="R65" s="40"/>
      <c r="AA65" s="13"/>
      <c r="AB65" s="18"/>
      <c r="AC65" s="18"/>
      <c r="AD65" s="18"/>
      <c r="AE65" s="18"/>
      <c r="AF65" s="18"/>
      <c r="AG65" s="18"/>
      <c r="AH65" s="18"/>
      <c r="AI65" s="18"/>
      <c r="AJ65" s="18"/>
      <c r="AK65" s="18"/>
    </row>
    <row r="66" spans="9:37" s="39" customFormat="1" ht="15" customHeight="1">
      <c r="I66" s="228"/>
      <c r="J66" s="228"/>
      <c r="K66" s="228"/>
      <c r="L66" s="228"/>
      <c r="M66" s="228"/>
      <c r="N66" s="228"/>
      <c r="O66" s="228"/>
      <c r="P66" s="228"/>
      <c r="Q66" s="228"/>
      <c r="R66" s="228"/>
      <c r="AA66" s="13"/>
    </row>
    <row r="67" spans="9:37" s="39" customFormat="1" ht="15" customHeight="1">
      <c r="I67" s="228"/>
      <c r="AA67" s="13"/>
    </row>
    <row r="68" spans="9:37" ht="15" customHeight="1">
      <c r="I68" s="40"/>
      <c r="AA68" s="13"/>
      <c r="AB68" s="18"/>
      <c r="AC68" s="18"/>
      <c r="AD68" s="18"/>
      <c r="AE68" s="18"/>
      <c r="AF68" s="18"/>
      <c r="AG68" s="18"/>
      <c r="AH68" s="18"/>
      <c r="AI68" s="18"/>
      <c r="AJ68" s="18"/>
      <c r="AK68" s="18"/>
    </row>
    <row r="69" spans="9:37" ht="15" customHeight="1">
      <c r="I69" s="40"/>
      <c r="AA69" s="13"/>
      <c r="AB69" s="18"/>
      <c r="AC69" s="18"/>
      <c r="AD69" s="18"/>
      <c r="AE69" s="18"/>
      <c r="AF69" s="18"/>
      <c r="AG69" s="18"/>
      <c r="AH69" s="18"/>
      <c r="AI69" s="18"/>
      <c r="AJ69" s="18"/>
      <c r="AK69" s="18"/>
    </row>
    <row r="70" spans="9:37" ht="15" customHeight="1">
      <c r="I70" s="40"/>
      <c r="AA70" s="13"/>
      <c r="AB70" s="18"/>
      <c r="AC70" s="18"/>
      <c r="AD70" s="18"/>
      <c r="AE70" s="18"/>
      <c r="AF70" s="18"/>
      <c r="AG70" s="18"/>
      <c r="AH70" s="18"/>
      <c r="AI70" s="18"/>
      <c r="AJ70" s="18"/>
      <c r="AK70" s="18"/>
    </row>
    <row r="71" spans="9:37" ht="15" customHeight="1">
      <c r="I71" s="40"/>
      <c r="AA71" s="13"/>
      <c r="AB71" s="18"/>
      <c r="AC71" s="18"/>
      <c r="AD71" s="18"/>
      <c r="AE71" s="18"/>
      <c r="AF71" s="18"/>
      <c r="AG71" s="18"/>
      <c r="AH71" s="18"/>
      <c r="AI71" s="18"/>
      <c r="AJ71" s="18"/>
      <c r="AK71" s="18"/>
    </row>
    <row r="72" spans="9:37" ht="15" customHeight="1">
      <c r="I72" s="40"/>
      <c r="AA72" s="13"/>
      <c r="AB72" s="18"/>
      <c r="AC72" s="18"/>
      <c r="AD72" s="18"/>
      <c r="AE72" s="18"/>
      <c r="AF72" s="18"/>
      <c r="AG72" s="18"/>
      <c r="AH72" s="18"/>
      <c r="AI72" s="18"/>
      <c r="AJ72" s="18"/>
      <c r="AK72" s="18"/>
    </row>
    <row r="73" spans="9:37" ht="15" customHeight="1">
      <c r="I73" s="40"/>
      <c r="AA73" s="13"/>
      <c r="AB73" s="18"/>
      <c r="AC73" s="18"/>
      <c r="AD73" s="18"/>
      <c r="AE73" s="18"/>
      <c r="AF73" s="18"/>
      <c r="AG73" s="18"/>
      <c r="AH73" s="18"/>
      <c r="AI73" s="18"/>
      <c r="AJ73" s="18"/>
      <c r="AK73" s="18"/>
    </row>
    <row r="74" spans="9:37" ht="15" customHeight="1">
      <c r="I74" s="40"/>
      <c r="AA74" s="13"/>
      <c r="AB74" s="18"/>
      <c r="AC74" s="18"/>
      <c r="AD74" s="18"/>
      <c r="AE74" s="18"/>
      <c r="AF74" s="18"/>
      <c r="AG74" s="18"/>
      <c r="AH74" s="18"/>
      <c r="AI74" s="18"/>
      <c r="AJ74" s="18"/>
      <c r="AK74" s="18"/>
    </row>
    <row r="75" spans="9:37" ht="15" customHeight="1">
      <c r="AA75" s="13"/>
      <c r="AK75" s="18"/>
    </row>
    <row r="76" spans="9:37" ht="15" customHeight="1">
      <c r="AA76" s="13"/>
      <c r="AK76" s="18"/>
    </row>
    <row r="77" spans="9:37" ht="15" customHeight="1">
      <c r="AA77" s="13"/>
      <c r="AK77" s="18"/>
    </row>
    <row r="78" spans="9:37" ht="15">
      <c r="AA78" s="13"/>
      <c r="AK78" s="18"/>
    </row>
    <row r="79" spans="9:37" ht="15">
      <c r="AA79" s="13"/>
      <c r="AK79" s="18"/>
    </row>
    <row r="80" spans="9:37" ht="15">
      <c r="AA80" s="13"/>
      <c r="AK80" s="18"/>
    </row>
    <row r="81" spans="27:37" ht="15">
      <c r="AA81" s="13"/>
      <c r="AK81" s="18"/>
    </row>
    <row r="82" spans="27:37" ht="15">
      <c r="AA82" s="13"/>
      <c r="AK82" s="18"/>
    </row>
    <row r="83" spans="27:37" ht="15">
      <c r="AA83" s="13"/>
      <c r="AK83" s="18"/>
    </row>
    <row r="84" spans="27:37" ht="15">
      <c r="AA84" s="13"/>
      <c r="AK84" s="18"/>
    </row>
    <row r="85" spans="27:37" ht="15">
      <c r="AA85" s="13"/>
      <c r="AK85" s="18"/>
    </row>
    <row r="86" spans="27:37" ht="15">
      <c r="AA86" s="13"/>
      <c r="AK86" s="18"/>
    </row>
    <row r="87" spans="27:37" ht="15">
      <c r="AA87" s="13"/>
      <c r="AK87" s="18"/>
    </row>
    <row r="88" spans="27:37" ht="15">
      <c r="AA88" s="13"/>
      <c r="AK88" s="18"/>
    </row>
    <row r="89" spans="27:37" ht="15">
      <c r="AA89" s="13"/>
      <c r="AK89" s="18"/>
    </row>
    <row r="90" spans="27:37" ht="15">
      <c r="AA90" s="13"/>
      <c r="AK90" s="18"/>
    </row>
    <row r="91" spans="27:37" ht="15">
      <c r="AA91" s="13"/>
      <c r="AK91" s="18"/>
    </row>
    <row r="92" spans="27:37" ht="15">
      <c r="AA92" s="13"/>
      <c r="AK92" s="18"/>
    </row>
    <row r="93" spans="27:37" ht="15">
      <c r="AA93" s="13"/>
      <c r="AK93" s="18"/>
    </row>
    <row r="94" spans="27:37" ht="15">
      <c r="AA94" s="13"/>
      <c r="AK94" s="18"/>
    </row>
    <row r="95" spans="27:37" ht="15">
      <c r="AA95" s="13"/>
      <c r="AK95" s="18"/>
    </row>
    <row r="96" spans="27:37" ht="15">
      <c r="AA96" s="13"/>
      <c r="AK96" s="18"/>
    </row>
    <row r="97" spans="27:37" ht="15">
      <c r="AA97" s="13"/>
      <c r="AK97" s="18"/>
    </row>
    <row r="98" spans="27:37" ht="15">
      <c r="AA98" s="13"/>
      <c r="AK98" s="18"/>
    </row>
    <row r="99" spans="27:37" ht="15">
      <c r="AA99" s="13"/>
      <c r="AK99" s="18"/>
    </row>
    <row r="100" spans="27:37" ht="15">
      <c r="AA100" s="13"/>
      <c r="AK100" s="18"/>
    </row>
    <row r="101" spans="27:37" ht="15">
      <c r="AA101" s="13"/>
      <c r="AK101" s="18"/>
    </row>
    <row r="102" spans="27:37" ht="15">
      <c r="AA102" s="13"/>
      <c r="AK102" s="18"/>
    </row>
    <row r="103" spans="27:37" ht="15">
      <c r="AA103" s="13"/>
      <c r="AK103" s="18"/>
    </row>
    <row r="104" spans="27:37" ht="15">
      <c r="AA104" s="13"/>
      <c r="AK104" s="18"/>
    </row>
    <row r="105" spans="27:37" ht="15">
      <c r="AA105" s="13"/>
      <c r="AK105" s="18"/>
    </row>
    <row r="106" spans="27:37" ht="15">
      <c r="AA106" s="13"/>
      <c r="AK106" s="18"/>
    </row>
    <row r="107" spans="27:37" ht="15">
      <c r="AA107" s="13"/>
      <c r="AB107" s="18"/>
      <c r="AK107" s="18"/>
    </row>
    <row r="108" spans="27:37" ht="15">
      <c r="AA108" s="13"/>
      <c r="AB108" s="25"/>
    </row>
    <row r="109" spans="27:37" ht="15">
      <c r="AA109" s="13"/>
      <c r="AB109" s="25"/>
    </row>
    <row r="110" spans="27:37" ht="15">
      <c r="AA110" s="13"/>
      <c r="AB110" s="25"/>
    </row>
    <row r="111" spans="27:37" ht="15">
      <c r="AA111" s="13"/>
      <c r="AB111" s="25"/>
    </row>
    <row r="112" spans="27:37" ht="15">
      <c r="AA112" s="13"/>
      <c r="AB112" s="25"/>
    </row>
    <row r="113" spans="27:28" ht="15">
      <c r="AA113" s="13"/>
      <c r="AB113" s="25"/>
    </row>
    <row r="114" spans="27:28" ht="15">
      <c r="AA114" s="13"/>
      <c r="AB114" s="25"/>
    </row>
    <row r="115" spans="27:28" ht="15">
      <c r="AA115" s="13"/>
      <c r="AB115" s="25"/>
    </row>
    <row r="116" spans="27:28" ht="15">
      <c r="AA116" s="13"/>
      <c r="AB116" s="25"/>
    </row>
    <row r="117" spans="27:28" ht="15">
      <c r="AA117" s="13"/>
      <c r="AB117" s="25"/>
    </row>
    <row r="118" spans="27:28" ht="15">
      <c r="AA118" s="13"/>
      <c r="AB118" s="25"/>
    </row>
    <row r="119" spans="27:28" ht="15">
      <c r="AA119" s="13"/>
      <c r="AB119" s="25"/>
    </row>
    <row r="120" spans="27:28" ht="15">
      <c r="AA120" s="13"/>
      <c r="AB120" s="25"/>
    </row>
    <row r="121" spans="27:28" ht="15">
      <c r="AA121" s="13"/>
      <c r="AB121" s="25"/>
    </row>
    <row r="122" spans="27:28" ht="15">
      <c r="AA122" s="13"/>
      <c r="AB122" s="25"/>
    </row>
    <row r="123" spans="27:28" ht="15">
      <c r="AA123" s="13"/>
      <c r="AB123" s="25"/>
    </row>
    <row r="124" spans="27:28" ht="15">
      <c r="AA124" s="13"/>
      <c r="AB124" s="25"/>
    </row>
    <row r="125" spans="27:28" ht="15">
      <c r="AA125" s="13"/>
      <c r="AB125" s="25"/>
    </row>
    <row r="126" spans="27:28" ht="15">
      <c r="AA126" s="13"/>
      <c r="AB126" s="25"/>
    </row>
    <row r="127" spans="27:28" ht="15">
      <c r="AA127" s="13"/>
      <c r="AB127" s="25"/>
    </row>
    <row r="128" spans="27:28" ht="15">
      <c r="AA128" s="13"/>
      <c r="AB128" s="25"/>
    </row>
    <row r="129" spans="27:28" ht="15">
      <c r="AA129" s="13"/>
      <c r="AB129" s="25"/>
    </row>
    <row r="130" spans="27:28" ht="15">
      <c r="AA130" s="13"/>
      <c r="AB130" s="25"/>
    </row>
    <row r="131" spans="27:28" ht="15">
      <c r="AA131" s="13"/>
      <c r="AB131" s="25"/>
    </row>
    <row r="132" spans="27:28" ht="15">
      <c r="AA132" s="13"/>
      <c r="AB132" s="25"/>
    </row>
    <row r="133" spans="27:28">
      <c r="AB133" s="25"/>
    </row>
    <row r="134" spans="27:28">
      <c r="AB134" s="25"/>
    </row>
    <row r="135" spans="27:28">
      <c r="AB135" s="25"/>
    </row>
    <row r="136" spans="27:28">
      <c r="AB136" s="25"/>
    </row>
    <row r="137" spans="27:28">
      <c r="AB137" s="25"/>
    </row>
    <row r="138" spans="27:28">
      <c r="AB138" s="25"/>
    </row>
  </sheetData>
  <sheetProtection algorithmName="SHA-512" hashValue="tr5yVy2izmcxbQIE1Ijw/focE0PqLqt9XWU6RXHnYKwEVnaMKXFeLLoofNWUXn7snBJ7+AW2IG/hANlFPI7kpQ==" saltValue="zbFZ7E1iDXOVBS3INEOoyQ==" spinCount="100000" sheet="1" selectLockedCells="1"/>
  <dataConsolidate/>
  <mergeCells count="120">
    <mergeCell ref="B49:D49"/>
    <mergeCell ref="E49:H49"/>
    <mergeCell ref="J46:O46"/>
    <mergeCell ref="J49:O49"/>
    <mergeCell ref="B44:D44"/>
    <mergeCell ref="E44:H44"/>
    <mergeCell ref="B45:D45"/>
    <mergeCell ref="E45:G45"/>
    <mergeCell ref="B46:D46"/>
    <mergeCell ref="E46:H46"/>
    <mergeCell ref="B47:D47"/>
    <mergeCell ref="E47:H47"/>
    <mergeCell ref="B48:D48"/>
    <mergeCell ref="E48:G48"/>
    <mergeCell ref="K31:S32"/>
    <mergeCell ref="S21:S22"/>
    <mergeCell ref="B24:D24"/>
    <mergeCell ref="B19:D19"/>
    <mergeCell ref="P3:S4"/>
    <mergeCell ref="P5:S6"/>
    <mergeCell ref="B61:R63"/>
    <mergeCell ref="I9:I10"/>
    <mergeCell ref="E35:G35"/>
    <mergeCell ref="B42:D42"/>
    <mergeCell ref="E42:G42"/>
    <mergeCell ref="P40:S41"/>
    <mergeCell ref="R42:R43"/>
    <mergeCell ref="S42:S43"/>
    <mergeCell ref="P44:P45"/>
    <mergeCell ref="Q44:Q45"/>
    <mergeCell ref="R44:R45"/>
    <mergeCell ref="S44:S45"/>
    <mergeCell ref="P42:P43"/>
    <mergeCell ref="Q42:Q43"/>
    <mergeCell ref="B13:D13"/>
    <mergeCell ref="E13:I13"/>
    <mergeCell ref="B14:D14"/>
    <mergeCell ref="E14:H14"/>
    <mergeCell ref="B30:D30"/>
    <mergeCell ref="K11:R12"/>
    <mergeCell ref="K16:R17"/>
    <mergeCell ref="S11:S12"/>
    <mergeCell ref="K13:S14"/>
    <mergeCell ref="S16:S17"/>
    <mergeCell ref="B33:D33"/>
    <mergeCell ref="B11:D12"/>
    <mergeCell ref="E11:H12"/>
    <mergeCell ref="I11:I12"/>
    <mergeCell ref="B18:D18"/>
    <mergeCell ref="E30:I30"/>
    <mergeCell ref="B31:D31"/>
    <mergeCell ref="E31:H31"/>
    <mergeCell ref="B32:D32"/>
    <mergeCell ref="E32:H32"/>
    <mergeCell ref="B17:D17"/>
    <mergeCell ref="E17:I17"/>
    <mergeCell ref="E27:H27"/>
    <mergeCell ref="E19:H19"/>
    <mergeCell ref="K21:R22"/>
    <mergeCell ref="K26:R27"/>
    <mergeCell ref="K18:S19"/>
    <mergeCell ref="S26:S27"/>
    <mergeCell ref="B25:D25"/>
    <mergeCell ref="E25:I25"/>
    <mergeCell ref="B26:D26"/>
    <mergeCell ref="E26:H26"/>
    <mergeCell ref="B27:D27"/>
    <mergeCell ref="B28:D28"/>
    <mergeCell ref="E28:H28"/>
    <mergeCell ref="B29:D29"/>
    <mergeCell ref="E29:H29"/>
    <mergeCell ref="B9:G10"/>
    <mergeCell ref="H9:H10"/>
    <mergeCell ref="E18:H18"/>
    <mergeCell ref="E24:H24"/>
    <mergeCell ref="B20:D20"/>
    <mergeCell ref="E20:I20"/>
    <mergeCell ref="B21:D21"/>
    <mergeCell ref="E21:H21"/>
    <mergeCell ref="B22:D22"/>
    <mergeCell ref="E22:H22"/>
    <mergeCell ref="B23:D23"/>
    <mergeCell ref="E23:H23"/>
    <mergeCell ref="B15:D15"/>
    <mergeCell ref="E15:H15"/>
    <mergeCell ref="P50:S51"/>
    <mergeCell ref="Q46:Q47"/>
    <mergeCell ref="R46:R47"/>
    <mergeCell ref="S46:S47"/>
    <mergeCell ref="P48:P49"/>
    <mergeCell ref="Q48:Q49"/>
    <mergeCell ref="R48:R49"/>
    <mergeCell ref="S48:S49"/>
    <mergeCell ref="E33:H33"/>
    <mergeCell ref="J36:O36"/>
    <mergeCell ref="J50:O50"/>
    <mergeCell ref="B43:D43"/>
    <mergeCell ref="E43:H43"/>
    <mergeCell ref="B55:R57"/>
    <mergeCell ref="B34:D34"/>
    <mergeCell ref="E34:H34"/>
    <mergeCell ref="B35:D35"/>
    <mergeCell ref="B36:D36"/>
    <mergeCell ref="E36:H36"/>
    <mergeCell ref="B40:D40"/>
    <mergeCell ref="E40:H40"/>
    <mergeCell ref="B41:D41"/>
    <mergeCell ref="E41:H41"/>
    <mergeCell ref="J37:O37"/>
    <mergeCell ref="J38:O38"/>
    <mergeCell ref="J39:O39"/>
    <mergeCell ref="J40:O40"/>
    <mergeCell ref="J43:O43"/>
    <mergeCell ref="B37:D37"/>
    <mergeCell ref="E37:H37"/>
    <mergeCell ref="B38:D38"/>
    <mergeCell ref="E38:H38"/>
    <mergeCell ref="B39:D39"/>
    <mergeCell ref="E39:H39"/>
    <mergeCell ref="P46:P47"/>
  </mergeCells>
  <conditionalFormatting sqref="B36:E40">
    <cfRule type="expression" dxfId="122" priority="29">
      <formula>$I$35="NO"</formula>
    </cfRule>
  </conditionalFormatting>
  <conditionalFormatting sqref="B43:E43">
    <cfRule type="expression" dxfId="121" priority="10">
      <formula>$I$42="NO"</formula>
    </cfRule>
  </conditionalFormatting>
  <conditionalFormatting sqref="B46:D46">
    <cfRule type="expression" dxfId="120" priority="7">
      <formula>$I$42="NO"</formula>
    </cfRule>
  </conditionalFormatting>
  <conditionalFormatting sqref="E46">
    <cfRule type="expression" dxfId="119" priority="6">
      <formula>$I$45="NO"</formula>
    </cfRule>
  </conditionalFormatting>
  <conditionalFormatting sqref="B49:D49">
    <cfRule type="expression" dxfId="118" priority="3">
      <formula>$I$42="NO"</formula>
    </cfRule>
  </conditionalFormatting>
  <conditionalFormatting sqref="E49">
    <cfRule type="expression" dxfId="117" priority="2">
      <formula>$I$48="NO"</formula>
    </cfRule>
  </conditionalFormatting>
  <dataValidations count="2">
    <dataValidation allowBlank="1" showInputMessage="1" showErrorMessage="1" errorTitle="Attention" error="Enter a numerical value between 0 and 2!" sqref="I41 I44 I47" xr:uid="{00000000-0002-0000-0500-000000000000}"/>
    <dataValidation operator="lessThanOrEqual" allowBlank="1" showInputMessage="1" showErrorMessage="1" sqref="I34" xr:uid="{00000000-0002-0000-0500-000001000000}"/>
  </dataValidations>
  <pageMargins left="0.1" right="0.1" top="0.25" bottom="0.25" header="0.31496062992125984" footer="0.31496062992125984"/>
  <pageSetup paperSize="9" scale="64" orientation="landscape" r:id="rId1"/>
  <headerFooter>
    <oddFooter>&amp;F</oddFooter>
  </headerFooter>
  <drawing r:id="rId2"/>
  <extLst>
    <ext xmlns:x14="http://schemas.microsoft.com/office/spreadsheetml/2009/9/main" uri="{78C0D931-6437-407d-A8EE-F0AAD7539E65}">
      <x14:conditionalFormattings>
        <x14:conditionalFormatting xmlns:xm="http://schemas.microsoft.com/office/excel/2006/main">
          <x14:cfRule type="expression" priority="55" id="{8E96D38C-D763-41C7-9896-67989E692BE3}">
            <xm:f>OR((AND($I$9=Translation!B101,CALC_4!H46=TRUE)),(AND($I$9=Translation!B101,$I$35=Translation!B101,CALC_4!H47=TRUE)),(AND($I$9=Translation!B101,CALC_4!H46=TRUE,$I$35=Translation!B101,CALC_4!H47=TRUE)))</xm:f>
            <x14:dxf>
              <font>
                <b/>
                <i val="0"/>
                <color theme="1"/>
              </font>
              <fill>
                <patternFill>
                  <bgColor rgb="FFFCAF17"/>
                </patternFill>
              </fill>
            </x14:dxf>
          </x14:cfRule>
          <xm:sqref>K31</xm:sqref>
        </x14:conditionalFormatting>
        <x14:conditionalFormatting xmlns:xm="http://schemas.microsoft.com/office/excel/2006/main">
          <x14:cfRule type="expression" priority="5118" id="{943DC2D6-0563-4A84-ACEB-B1ED1F8E8BF8}">
            <xm:f>$I$17=Translation!U117</xm:f>
            <x14:dxf>
              <font>
                <color rgb="FFFF0000"/>
              </font>
            </x14:dxf>
          </x14:cfRule>
          <xm:sqref>Z26</xm:sqref>
        </x14:conditionalFormatting>
        <x14:conditionalFormatting xmlns:xm="http://schemas.microsoft.com/office/excel/2006/main">
          <x14:cfRule type="expression" priority="7091" id="{2BC8DB18-E31B-4368-BF38-B17FFF3D35B5}">
            <xm:f>AND($I$9=Translation!B101,MAX(CALC_4!J42:K42)/1000&gt;90)</xm:f>
            <x14:dxf>
              <fill>
                <patternFill>
                  <bgColor rgb="FFEA0016"/>
                </patternFill>
              </fill>
            </x14:dxf>
          </x14:cfRule>
          <xm:sqref>S16:S17</xm:sqref>
        </x14:conditionalFormatting>
        <x14:conditionalFormatting xmlns:xm="http://schemas.microsoft.com/office/excel/2006/main">
          <x14:cfRule type="expression" priority="7092" id="{715EC43A-0ABB-4852-A58B-F07885CBFE23}">
            <xm:f>AND($I$9=Translation!B101,MAX(CALC_4!J42:K42)/1000&gt;90)</xm:f>
            <x14:dxf>
              <fill>
                <patternFill>
                  <bgColor rgb="FFEA0016"/>
                </patternFill>
              </fill>
            </x14:dxf>
          </x14:cfRule>
          <xm:sqref>K18:S19</xm:sqref>
        </x14:conditionalFormatting>
        <x14:conditionalFormatting xmlns:xm="http://schemas.microsoft.com/office/excel/2006/main">
          <x14:cfRule type="expression" priority="7913" id="{2640FCEF-C784-4385-80CC-ECE95F26D2E4}">
            <xm:f>AND($I$9=Translation!B101,((INFO!F21*CALC_4!F78)/100+CALC_4!F78)&gt;230)</xm:f>
            <x14:dxf>
              <font>
                <b/>
                <i val="0"/>
                <color theme="0"/>
              </font>
              <fill>
                <patternFill>
                  <bgColor rgb="FFEA0016"/>
                </patternFill>
              </fill>
            </x14:dxf>
          </x14:cfRule>
          <xm:sqref>S11:S12</xm:sqref>
        </x14:conditionalFormatting>
        <x14:conditionalFormatting xmlns:xm="http://schemas.microsoft.com/office/excel/2006/main">
          <x14:cfRule type="expression" priority="9092" id="{0AEC0457-96BF-4759-A266-C957D45992E9}">
            <xm:f>AND($I$9=Translation!B101,((INFO!F21*CALC_4!F78)/100+CALC_4!F78)&gt;230)</xm:f>
            <x14:dxf>
              <font>
                <b/>
                <i val="0"/>
                <color theme="0"/>
              </font>
              <fill>
                <patternFill>
                  <bgColor rgb="FFEA0016"/>
                </patternFill>
              </fill>
            </x14:dxf>
          </x14:cfRule>
          <xm:sqref>K13:S14</xm:sqref>
        </x14:conditionalFormatting>
        <x14:conditionalFormatting xmlns:xm="http://schemas.microsoft.com/office/excel/2006/main">
          <x14:cfRule type="expression" priority="17" id="{51E91F49-A666-4312-B5EF-6110619DE635}">
            <xm:f>$I$9=Translation!B101</xm:f>
            <x14:dxf>
              <font>
                <color theme="1"/>
              </font>
              <fill>
                <patternFill>
                  <bgColor rgb="FFFDD78B"/>
                </patternFill>
              </fill>
            </x14:dxf>
          </x14:cfRule>
          <xm:sqref>E25</xm:sqref>
        </x14:conditionalFormatting>
        <x14:conditionalFormatting xmlns:xm="http://schemas.microsoft.com/office/excel/2006/main">
          <x14:cfRule type="expression" priority="18" id="{61F05C0B-43A2-4FC7-A3C2-79E2387167A3}">
            <xm:f>$I$9=Translation!B101</xm:f>
            <x14:dxf>
              <font>
                <color theme="1"/>
              </font>
              <fill>
                <patternFill>
                  <bgColor rgb="FFFDD78B"/>
                </patternFill>
              </fill>
            </x14:dxf>
          </x14:cfRule>
          <xm:sqref>E30</xm:sqref>
        </x14:conditionalFormatting>
        <x14:conditionalFormatting xmlns:xm="http://schemas.microsoft.com/office/excel/2006/main">
          <x14:cfRule type="expression" priority="19" id="{89CCC676-DAA0-457E-81E4-22FCC965E85D}">
            <xm:f>AND($I$9=Translation!B101, $E$17&lt;&gt;Translation!B103)</xm:f>
            <x14:dxf>
              <font>
                <color theme="1"/>
              </font>
              <fill>
                <patternFill>
                  <bgColor rgb="FFFDD78B"/>
                </patternFill>
              </fill>
            </x14:dxf>
          </x14:cfRule>
          <xm:sqref>I18</xm:sqref>
        </x14:conditionalFormatting>
        <x14:conditionalFormatting xmlns:xm="http://schemas.microsoft.com/office/excel/2006/main">
          <x14:cfRule type="expression" priority="20" id="{971E247A-8B47-4E6F-80D5-6A6A1C10E464}">
            <xm:f>AND($I$9=Translation!B101, $E$20&lt;&gt;Translation!B106)</xm:f>
            <x14:dxf>
              <font>
                <color theme="1"/>
              </font>
              <fill>
                <patternFill>
                  <bgColor rgb="FFFDD78B"/>
                </patternFill>
              </fill>
            </x14:dxf>
          </x14:cfRule>
          <xm:sqref>I21</xm:sqref>
        </x14:conditionalFormatting>
        <x14:conditionalFormatting xmlns:xm="http://schemas.microsoft.com/office/excel/2006/main">
          <x14:cfRule type="expression" priority="21" id="{05BE193A-1E70-4A3A-A0EF-0E2985367B74}">
            <xm:f>AND($I$9=Translation!B101, $E$20&lt;&gt;Translation!B106)</xm:f>
            <x14:dxf>
              <font>
                <color theme="1"/>
              </font>
              <fill>
                <patternFill>
                  <bgColor rgb="FFFDD78B"/>
                </patternFill>
              </fill>
            </x14:dxf>
          </x14:cfRule>
          <xm:sqref>I22</xm:sqref>
        </x14:conditionalFormatting>
        <x14:conditionalFormatting xmlns:xm="http://schemas.microsoft.com/office/excel/2006/main">
          <x14:cfRule type="expression" priority="22" id="{18EC7218-9627-44B6-8483-87525F9F18E4}">
            <xm:f>AND($I$9=Translation!B101, $E$20=Translation!B109, $E$20&lt;&gt;Translation!B106)</xm:f>
            <x14:dxf>
              <font>
                <color theme="1"/>
              </font>
              <fill>
                <patternFill>
                  <bgColor rgb="FFFDD78B"/>
                </patternFill>
              </fill>
            </x14:dxf>
          </x14:cfRule>
          <xm:sqref>I23</xm:sqref>
        </x14:conditionalFormatting>
        <x14:conditionalFormatting xmlns:xm="http://schemas.microsoft.com/office/excel/2006/main">
          <x14:cfRule type="expression" priority="23" id="{8D12CCB9-B024-4AB9-A661-48E98E7C2F5C}">
            <xm:f>AND($I$9=Translation!B101, $E$25&lt;&gt;Translation!B106)</xm:f>
            <x14:dxf>
              <font>
                <color theme="1"/>
              </font>
              <fill>
                <patternFill>
                  <bgColor rgb="FFFDD78B"/>
                </patternFill>
              </fill>
            </x14:dxf>
          </x14:cfRule>
          <xm:sqref>I26</xm:sqref>
        </x14:conditionalFormatting>
        <x14:conditionalFormatting xmlns:xm="http://schemas.microsoft.com/office/excel/2006/main">
          <x14:cfRule type="expression" priority="24" id="{73F1F441-70E2-404C-83D2-5B7E5DB170D3}">
            <xm:f>AND($I$9=Translation!B101, $E$25&lt;&gt;Translation!B106)</xm:f>
            <x14:dxf>
              <font>
                <color theme="1"/>
              </font>
              <fill>
                <patternFill>
                  <bgColor rgb="FFFDD78B"/>
                </patternFill>
              </fill>
            </x14:dxf>
          </x14:cfRule>
          <xm:sqref>I27</xm:sqref>
        </x14:conditionalFormatting>
        <x14:conditionalFormatting xmlns:xm="http://schemas.microsoft.com/office/excel/2006/main">
          <x14:cfRule type="expression" priority="25" id="{A05692F0-5E58-4BF9-940A-A260C72F24B5}">
            <xm:f>AND($I$9=Translation!B101, $E$25=Translation!B109, $E$25&lt;&gt;Translation!B106)</xm:f>
            <x14:dxf>
              <font>
                <color theme="1"/>
              </font>
              <fill>
                <patternFill>
                  <bgColor rgb="FFFDD78B"/>
                </patternFill>
              </fill>
            </x14:dxf>
          </x14:cfRule>
          <xm:sqref>I28</xm:sqref>
        </x14:conditionalFormatting>
        <x14:conditionalFormatting xmlns:xm="http://schemas.microsoft.com/office/excel/2006/main">
          <x14:cfRule type="expression" priority="26" id="{F299E858-FF4F-423A-9C83-F85E914D00F5}">
            <xm:f>AND($I$9=Translation!B101, $E$30&lt;&gt;Translation!B106)</xm:f>
            <x14:dxf>
              <font>
                <color theme="1"/>
              </font>
              <fill>
                <patternFill>
                  <bgColor rgb="FFFDD78B"/>
                </patternFill>
              </fill>
            </x14:dxf>
          </x14:cfRule>
          <xm:sqref>I31</xm:sqref>
        </x14:conditionalFormatting>
        <x14:conditionalFormatting xmlns:xm="http://schemas.microsoft.com/office/excel/2006/main">
          <x14:cfRule type="expression" priority="27" id="{45EE7396-640B-4A50-A4F3-763C842E7181}">
            <xm:f>AND($I$9=Translation!B101, $E$30&lt;&gt;Translation!B106)</xm:f>
            <x14:dxf>
              <font>
                <color theme="1"/>
              </font>
              <fill>
                <patternFill>
                  <bgColor rgb="FFFDD78B"/>
                </patternFill>
              </fill>
            </x14:dxf>
          </x14:cfRule>
          <xm:sqref>I32</xm:sqref>
        </x14:conditionalFormatting>
        <x14:conditionalFormatting xmlns:xm="http://schemas.microsoft.com/office/excel/2006/main">
          <x14:cfRule type="expression" priority="28" id="{89070F7E-F43F-4A56-A59B-7067452A8AD1}">
            <xm:f>AND($I$9=Translation!B101, $E$30=Translation!B109, $E$30&lt;&gt;Translation!B106)</xm:f>
            <x14:dxf>
              <font>
                <color theme="1"/>
              </font>
              <fill>
                <patternFill>
                  <bgColor rgb="FFFDD78B"/>
                </patternFill>
              </fill>
            </x14:dxf>
          </x14:cfRule>
          <xm:sqref>I33</xm:sqref>
        </x14:conditionalFormatting>
        <x14:conditionalFormatting xmlns:xm="http://schemas.microsoft.com/office/excel/2006/main">
          <x14:cfRule type="expression" priority="30" id="{2368EA9E-5E35-4F06-8435-EB2597CF4391}">
            <xm:f>AND($I$9=Translation!B101, $I$35=Translation!B101)</xm:f>
            <x14:dxf>
              <font>
                <color theme="1"/>
              </font>
              <fill>
                <patternFill>
                  <bgColor rgb="FFFDD78B"/>
                </patternFill>
              </fill>
            </x14:dxf>
          </x14:cfRule>
          <xm:sqref>I36</xm:sqref>
        </x14:conditionalFormatting>
        <x14:conditionalFormatting xmlns:xm="http://schemas.microsoft.com/office/excel/2006/main">
          <x14:cfRule type="expression" priority="31" id="{BE315080-5FE8-4DA0-95AA-E9B2BC16A11D}">
            <xm:f>AND($I$9=Translation!B101, $I$35=Translation!B101)</xm:f>
            <x14:dxf>
              <font>
                <color theme="1"/>
              </font>
              <fill>
                <patternFill>
                  <bgColor rgb="FFFDD78B"/>
                </patternFill>
              </fill>
            </x14:dxf>
          </x14:cfRule>
          <xm:sqref>I37</xm:sqref>
        </x14:conditionalFormatting>
        <x14:conditionalFormatting xmlns:xm="http://schemas.microsoft.com/office/excel/2006/main">
          <x14:cfRule type="expression" priority="32" id="{7A00D2B5-51A8-46C5-AEB6-D4D0BDC9C031}">
            <xm:f>AND($I$9=Translation!B101, $I$35=Translation!B101)</xm:f>
            <x14:dxf>
              <font>
                <color theme="1"/>
              </font>
              <fill>
                <patternFill>
                  <bgColor rgb="FFFDD78B"/>
                </patternFill>
              </fill>
            </x14:dxf>
          </x14:cfRule>
          <xm:sqref>I38</xm:sqref>
        </x14:conditionalFormatting>
        <x14:conditionalFormatting xmlns:xm="http://schemas.microsoft.com/office/excel/2006/main">
          <x14:cfRule type="expression" priority="33" id="{FBCD15DF-905D-4E4A-A413-4845A7A32349}">
            <xm:f>AND($I$9=Translation!B101, $I$35=Translation!B101)</xm:f>
            <x14:dxf>
              <font>
                <color theme="1"/>
              </font>
              <fill>
                <patternFill>
                  <bgColor rgb="FFFDD78B"/>
                </patternFill>
              </fill>
            </x14:dxf>
          </x14:cfRule>
          <xm:sqref>I39</xm:sqref>
        </x14:conditionalFormatting>
        <x14:conditionalFormatting xmlns:xm="http://schemas.microsoft.com/office/excel/2006/main">
          <x14:cfRule type="expression" priority="34" id="{A174C353-D4B8-4D27-BBB1-E07AA855F841}">
            <xm:f>AND($I$9=Translation!B101, $I$35=Translation!B101)</xm:f>
            <x14:dxf>
              <font>
                <color theme="1"/>
              </font>
              <fill>
                <patternFill>
                  <bgColor rgb="FFFDD78B"/>
                </patternFill>
              </fill>
            </x14:dxf>
          </x14:cfRule>
          <xm:sqref>I40</xm:sqref>
        </x14:conditionalFormatting>
        <x14:conditionalFormatting xmlns:xm="http://schemas.microsoft.com/office/excel/2006/main">
          <x14:cfRule type="expression" priority="16" id="{56B75C67-1295-4119-805C-6A90AEF668A5}">
            <xm:f>$I$9=Translation!B101</xm:f>
            <x14:dxf>
              <font>
                <color theme="1"/>
              </font>
              <fill>
                <patternFill>
                  <bgColor rgb="FFFDD78B"/>
                </patternFill>
              </fill>
            </x14:dxf>
          </x14:cfRule>
          <xm:sqref>I14</xm:sqref>
        </x14:conditionalFormatting>
        <x14:conditionalFormatting xmlns:xm="http://schemas.microsoft.com/office/excel/2006/main">
          <x14:cfRule type="expression" priority="15" id="{64AA9B2B-B6F8-439B-A3F3-EEF8253561C8}">
            <xm:f>$I$9=Translation!B101</xm:f>
            <x14:dxf>
              <font>
                <color theme="1"/>
              </font>
              <fill>
                <patternFill>
                  <bgColor rgb="FFFDD78B"/>
                </patternFill>
              </fill>
            </x14:dxf>
          </x14:cfRule>
          <xm:sqref>I15</xm:sqref>
        </x14:conditionalFormatting>
        <x14:conditionalFormatting xmlns:xm="http://schemas.microsoft.com/office/excel/2006/main">
          <x14:cfRule type="expression" priority="35" id="{30499BF7-80AB-4116-8BA9-A33DE25C4361}">
            <xm:f>$I$9=Translation!B101</xm:f>
            <x14:dxf>
              <font>
                <color theme="1"/>
              </font>
              <fill>
                <patternFill>
                  <bgColor rgb="FFFDD78B"/>
                </patternFill>
              </fill>
            </x14:dxf>
          </x14:cfRule>
          <xm:sqref>E17</xm:sqref>
        </x14:conditionalFormatting>
        <x14:conditionalFormatting xmlns:xm="http://schemas.microsoft.com/office/excel/2006/main">
          <x14:cfRule type="expression" priority="14" id="{BDBD2F01-E834-4D89-9A3A-8DE91FC9AEEE}">
            <xm:f>$I$9=Translation!B101</xm:f>
            <x14:dxf>
              <font>
                <color theme="1"/>
              </font>
              <fill>
                <patternFill>
                  <bgColor rgb="FFFDD78B"/>
                </patternFill>
              </fill>
            </x14:dxf>
          </x14:cfRule>
          <xm:sqref>E20:I20</xm:sqref>
        </x14:conditionalFormatting>
        <x14:conditionalFormatting xmlns:xm="http://schemas.microsoft.com/office/excel/2006/main">
          <x14:cfRule type="expression" priority="13" id="{D55591C0-DEC3-4D0F-9D80-0CB48932CFF4}">
            <xm:f>$I$9=Translation!B101</xm:f>
            <x14:dxf>
              <font>
                <color theme="1"/>
              </font>
              <fill>
                <patternFill>
                  <bgColor rgb="FFFDD78B"/>
                </patternFill>
              </fill>
            </x14:dxf>
          </x14:cfRule>
          <xm:sqref>I35</xm:sqref>
        </x14:conditionalFormatting>
        <x14:conditionalFormatting xmlns:xm="http://schemas.microsoft.com/office/excel/2006/main">
          <x14:cfRule type="expression" priority="12" id="{49C8DF3C-6840-4FED-9CB2-DF665B9EC681}">
            <xm:f>$I$9=Translation!B101</xm:f>
            <x14:dxf>
              <font>
                <color theme="1"/>
              </font>
              <fill>
                <patternFill>
                  <bgColor rgb="FFFDD78B"/>
                </patternFill>
              </fill>
            </x14:dxf>
          </x14:cfRule>
          <xm:sqref>I42</xm:sqref>
        </x14:conditionalFormatting>
        <x14:conditionalFormatting xmlns:xm="http://schemas.microsoft.com/office/excel/2006/main">
          <x14:cfRule type="expression" priority="11" id="{889715FE-B330-4BB2-B986-B0F96FBA696B}">
            <xm:f>AND($I$9=Translation!B101, $I$42=Translation!B101)</xm:f>
            <x14:dxf>
              <font>
                <color theme="1"/>
              </font>
              <fill>
                <patternFill>
                  <bgColor rgb="FFFDD78B"/>
                </patternFill>
              </fill>
            </x14:dxf>
          </x14:cfRule>
          <xm:sqref>I43</xm:sqref>
        </x14:conditionalFormatting>
        <x14:conditionalFormatting xmlns:xm="http://schemas.microsoft.com/office/excel/2006/main">
          <x14:cfRule type="expression" priority="9" id="{1FF4EF76-F681-4425-926A-B7811947EAE1}">
            <xm:f>AND($I$13=Translation!D101,$I$35=Translation!D101,($I$36+$I$37) &gt; 2)</xm:f>
            <x14:dxf>
              <font>
                <color theme="1"/>
              </font>
            </x14:dxf>
          </x14:cfRule>
          <xm:sqref>J25</xm:sqref>
        </x14:conditionalFormatting>
        <x14:conditionalFormatting xmlns:xm="http://schemas.microsoft.com/office/excel/2006/main">
          <x14:cfRule type="expression" priority="8" id="{4E5FB15A-595A-4767-BD73-F69FAF6B3AE2}">
            <xm:f>$I$9=Translation!B101</xm:f>
            <x14:dxf>
              <font>
                <color theme="1"/>
              </font>
              <fill>
                <patternFill>
                  <bgColor rgb="FFFDD78B"/>
                </patternFill>
              </fill>
            </x14:dxf>
          </x14:cfRule>
          <xm:sqref>I45</xm:sqref>
        </x14:conditionalFormatting>
        <x14:conditionalFormatting xmlns:xm="http://schemas.microsoft.com/office/excel/2006/main">
          <x14:cfRule type="expression" priority="5" id="{55258222-D15D-4215-85A1-C49FCC01E3F0}">
            <xm:f>AND($I$9=Translation!B101, $I$45=Translation!B101)</xm:f>
            <x14:dxf>
              <font>
                <color theme="1"/>
              </font>
              <fill>
                <patternFill>
                  <bgColor rgb="FFFDD78B"/>
                </patternFill>
              </fill>
            </x14:dxf>
          </x14:cfRule>
          <xm:sqref>I46</xm:sqref>
        </x14:conditionalFormatting>
        <x14:conditionalFormatting xmlns:xm="http://schemas.microsoft.com/office/excel/2006/main">
          <x14:cfRule type="expression" priority="4" id="{DAC284E2-2BBC-43C2-A3BA-E6B90E0DC221}">
            <xm:f>$I$9=Translation!B101</xm:f>
            <x14:dxf>
              <font>
                <color theme="1"/>
              </font>
              <fill>
                <patternFill>
                  <bgColor rgb="FFFDD78B"/>
                </patternFill>
              </fill>
            </x14:dxf>
          </x14:cfRule>
          <xm:sqref>I48</xm:sqref>
        </x14:conditionalFormatting>
        <x14:conditionalFormatting xmlns:xm="http://schemas.microsoft.com/office/excel/2006/main">
          <x14:cfRule type="expression" priority="1" id="{62F8CCFC-380C-46B3-976F-00C8974DAC45}">
            <xm:f>AND($I$9=Translation!B101, $I$48=Translation!B101)</xm:f>
            <x14:dxf>
              <font>
                <color theme="1"/>
              </font>
              <fill>
                <patternFill>
                  <bgColor rgb="FFFDD78B"/>
                </patternFill>
              </fill>
            </x14:dxf>
          </x14:cfRule>
          <xm:sqref>I49</xm:sqref>
        </x14:conditionalFormatting>
      </x14:conditionalFormattings>
    </ext>
    <ext xmlns:x14="http://schemas.microsoft.com/office/spreadsheetml/2009/9/main" uri="{CCE6A557-97BC-4b89-ADB6-D9C93CAAB3DF}">
      <x14:dataValidations xmlns:xm="http://schemas.microsoft.com/office/excel/2006/main" count="29">
        <x14:dataValidation type="list" allowBlank="1" showInputMessage="1" showErrorMessage="1" xr:uid="{00000000-0002-0000-0500-000002000000}">
          <x14:formula1>
            <xm:f>Translation!$B$101:$B$102</xm:f>
          </x14:formula1>
          <xm:sqref>I9:I10</xm:sqref>
        </x14:dataValidation>
        <x14:dataValidation type="list" allowBlank="1" showInputMessage="1" showErrorMessage="1" errorTitle="ERROR" error=" " xr:uid="{00000000-0002-0000-0500-000011000000}">
          <x14:formula1>
            <xm:f>IF(I9=Translation!B101,IF(E17=Translation!B104,CALC_4!A2:A6,IF(E17=Translation!B105,CALC_4!A1:A701,0)),0)</xm:f>
          </x14:formula1>
          <xm:sqref>I18</xm:sqref>
        </x14:dataValidation>
        <x14:dataValidation type="list" allowBlank="1" showInputMessage="1" showErrorMessage="1" errorTitle="ERROR" error=" " xr:uid="{00000000-0002-0000-0500-000012000000}">
          <x14:formula1>
            <xm:f>IF(I9=Translation!B101,IF(E20=Translation!B107,CALC_4!A2:A3,IF(E20=Translation!B108,CALC_4!A2:A3,IF(E20=Translation!B109,CALC_4!A1:A9,IF(E20=Translation!B110,CALC_4!A1:A797,0)))),0)</xm:f>
          </x14:formula1>
          <xm:sqref>I21</xm:sqref>
        </x14:dataValidation>
        <x14:dataValidation type="list" allowBlank="1" showInputMessage="1" showErrorMessage="1" errorTitle="ERROR" error=" " xr:uid="{00000000-0002-0000-0500-000013000000}">
          <x14:formula1>
            <xm:f>IF(I9=Translation!B101,IF(E20=Translation!B107,CALC_4!A1:A601,IF(E20=Translation!B108,CALC_4!A1:A601,IF(E20=Translation!B109,CALC_4!A1:A3,IF(E20=Translation!B110,CALC_4!A1:A797,0)))),0)</xm:f>
          </x14:formula1>
          <xm:sqref>I22</xm:sqref>
        </x14:dataValidation>
        <x14:dataValidation type="list" allowBlank="1" showErrorMessage="1" error=" " xr:uid="{00000000-0002-0000-0500-000014000000}">
          <x14:formula1>
            <xm:f>IF(I9=Translation!B101,IF(E20=Translation!B109,CALC_4!A1:A121,0),0)</xm:f>
          </x14:formula1>
          <xm:sqref>I23</xm:sqref>
        </x14:dataValidation>
        <x14:dataValidation type="list" allowBlank="1" showInputMessage="1" showErrorMessage="1" errorTitle="ERROR" error=" " xr:uid="{00000000-0002-0000-0500-000015000000}">
          <x14:formula1>
            <xm:f>IF(I9=Translation!B101,IF(E25=Translation!B107,CALC_4!A2:A3,IF(E25=Translation!B108,CALC_4!A2:A3,IF(E25=Translation!B109,CALC_4!A1:A9,IF(E25=Translation!B110,CALC_4!A1:A797,0)))),0)</xm:f>
          </x14:formula1>
          <xm:sqref>I26</xm:sqref>
        </x14:dataValidation>
        <x14:dataValidation type="list" allowBlank="1" showInputMessage="1" showErrorMessage="1" errorTitle="ERROR" error=" " xr:uid="{00000000-0002-0000-0500-000016000000}">
          <x14:formula1>
            <xm:f>IF(I9=Translation!B101,IF(E25=Translation!B107,CALC_4!A1:A601,IF(E25=Translation!B108,CALC_4!A1:A601,IF(E25=Translation!B109,CALC_4!A1:A3,IF(E25=Translation!B110,CALC_4!A1:A797,0)))),0)</xm:f>
          </x14:formula1>
          <xm:sqref>I27</xm:sqref>
        </x14:dataValidation>
        <x14:dataValidation type="list" allowBlank="1" showErrorMessage="1" errorTitle="ERROR" error=" " xr:uid="{00000000-0002-0000-0500-000017000000}">
          <x14:formula1>
            <xm:f>IF(I9=Translation!B101,IF(E25=Translation!B109,CALC_4!A1:A121,0),0)</xm:f>
          </x14:formula1>
          <xm:sqref>I28</xm:sqref>
        </x14:dataValidation>
        <x14:dataValidation type="list" allowBlank="1" showInputMessage="1" showErrorMessage="1" errorTitle="ERROR" error=" " xr:uid="{00000000-0002-0000-0500-000018000000}">
          <x14:formula1>
            <xm:f>IF(I9=Translation!B101,IF(E30=Translation!B107,CALC_4!A2:A3,IF(E30=Translation!B108,CALC_4!A2:A3,IF(E30=Translation!B109,CALC_4!A1:A9,IF(E30=Translation!B110,CALC_4!A1:A797,0)))),0)</xm:f>
          </x14:formula1>
          <xm:sqref>I31</xm:sqref>
        </x14:dataValidation>
        <x14:dataValidation type="list" allowBlank="1" showInputMessage="1" showErrorMessage="1" errorTitle="ERROR" error=" " xr:uid="{00000000-0002-0000-0500-000019000000}">
          <x14:formula1>
            <xm:f>IF(I9=Translation!B101,IF(E30=Translation!B107,CALC_4!A1:A601,IF(E30=Translation!B108,CALC_4!A1:A601,IF(E30=Translation!B109,CALC_4!A1:A3,IF(E30=Translation!B110,CALC_4!A1:A797,0)))),0)</xm:f>
          </x14:formula1>
          <xm:sqref>I32</xm:sqref>
        </x14:dataValidation>
        <x14:dataValidation type="list" allowBlank="1" showErrorMessage="1" errorTitle="ERROR" error=" " xr:uid="{00000000-0002-0000-0500-00001A000000}">
          <x14:formula1>
            <xm:f>IF(I9=Translation!B101,IF(E30=Translation!B109,CALC_4!A1:A121,0),0)</xm:f>
          </x14:formula1>
          <xm:sqref>I33</xm:sqref>
        </x14:dataValidation>
        <x14:dataValidation type="list" allowBlank="1" showInputMessage="1" showErrorMessage="1" errorTitle="ERROR" error=" " xr:uid="{00000000-0002-0000-0500-000003000000}">
          <x14:formula1>
            <xm:f>IF(AND(I9=Translation!B101,I42=Translation!B101),IF(IF(CALC_4!H8&gt;2,2,CALC_4!H8)+CALC_4!H23-CALC_4!H33&lt;1,OFFSET(CALC_4!A1,0,0),OFFSET(CALC_4!A2,0,0,IF(CALC_4!H8&gt;2,2,CALC_4!H8)+CALC_4!H23-CALC_4!H33,1)),0)</xm:f>
          </x14:formula1>
          <xm:sqref>I43</xm:sqref>
        </x14:dataValidation>
        <x14:dataValidation type="list" operator="greaterThanOrEqual" allowBlank="1" showInputMessage="1" showErrorMessage="1" errorTitle="ERROR" error=" " xr:uid="{00000000-0002-0000-0500-000009000000}">
          <x14:formula1>
            <xm:f>IF(AND(I9=Translation!B101,I35=Translation!B101),OFFSET(CALC_4!A1,0,0,IF(CALC_4!N33-CALC_4!H31&lt;1,1,CALC_4!N33-CALC_4!H31+1),1),0)</xm:f>
          </x14:formula1>
          <xm:sqref>I36</xm:sqref>
        </x14:dataValidation>
        <x14:dataValidation type="list" operator="greaterThanOrEqual" allowBlank="1" showInputMessage="1" showErrorMessage="1" errorTitle="ERROR" error=" " xr:uid="{00000000-0002-0000-0500-00000A000000}">
          <x14:formula1>
            <xm:f>IF(AND(I9=Translation!B101,I35=Translation!B101),OFFSET(CALC_4!A1,0,0,IF(CALC_4!N33-CALC_4!H30&lt;1,1,CALC_4!N33-CALC_4!H30+1),1),0)</xm:f>
          </x14:formula1>
          <xm:sqref>I37</xm:sqref>
        </x14:dataValidation>
        <x14:dataValidation type="list" allowBlank="1" showInputMessage="1" showErrorMessage="1" errorTitle="ERROR" error=" " xr:uid="{00000000-0002-0000-0500-00000B000000}">
          <x14:formula1>
            <xm:f>IF(AND(I9=Translation!B101,I35=Translation!B101),OFFSET(CALC_4!A1,0,0,(((CALC_4!H30+CALC_4!H31)*4)+1),1),0)</xm:f>
          </x14:formula1>
          <xm:sqref>I38</xm:sqref>
        </x14:dataValidation>
        <x14:dataValidation type="list" allowBlank="1" showInputMessage="1" showErrorMessage="1" errorTitle="ERROR" error=" " xr:uid="{00000000-0002-0000-0500-00000C000000}">
          <x14:formula1>
            <xm:f>IF(AND(I9=Translation!B101,I35=Translation!B101),IF(CALC_4!N33&lt;(1+CALC_4!N32),OFFSET(CALC_4!A1,IF(CALC_4!N33&lt;1,0,CALC_4!N33),0),OFFSET(CALC_4!A1,CALC_4!N32,0,IF(CALC_4!N33&lt;((2*CALC_4!N32)+1),CALC_4!N33-CALC_4!N32+1,CALC_4!N32+1),1)),0)</xm:f>
          </x14:formula1>
          <xm:sqref>I39</xm:sqref>
        </x14:dataValidation>
        <x14:dataValidation type="list" allowBlank="1" showInputMessage="1" showErrorMessage="1" errorTitle="ERROR" error=" " xr:uid="{00000000-0002-0000-0500-00000D000000}">
          <x14:formula1>
            <xm:f>IF(AND(I9=Translation!B101,I35=Translation!B101),OFFSET(CALC_4!A1,0,0,((CALC_4!H30+CALC_4!H31)+1),1),0)</xm:f>
          </x14:formula1>
          <xm:sqref>I40</xm:sqref>
        </x14:dataValidation>
        <x14:dataValidation type="list" allowBlank="1" showInputMessage="1" showErrorMessage="1" errorTitle=" ERROR" error=" " xr:uid="{00000000-0002-0000-0500-00000E000000}">
          <x14:formula1>
            <xm:f>IF(I9=Translation!B101,CALC_4!A1:A6,0)</xm:f>
          </x14:formula1>
          <xm:sqref>I14</xm:sqref>
        </x14:dataValidation>
        <x14:dataValidation type="list" allowBlank="1" showInputMessage="1" showErrorMessage="1" xr:uid="{00000000-0002-0000-0500-000004000000}">
          <x14:formula1>
            <xm:f>IF(I9=Translation!B101,Translation!$B$101:$B$102,0)</xm:f>
          </x14:formula1>
          <xm:sqref>I42</xm:sqref>
        </x14:dataValidation>
        <x14:dataValidation type="list" allowBlank="1" showInputMessage="1" showErrorMessage="1" xr:uid="{00000000-0002-0000-0500-000005000000}">
          <x14:formula1>
            <xm:f>IF(I9=Translation!B101,Translation!$B$101:$B$102,0)</xm:f>
          </x14:formula1>
          <xm:sqref>I35</xm:sqref>
        </x14:dataValidation>
        <x14:dataValidation type="list" allowBlank="1" showInputMessage="1" showErrorMessage="1" errorTitle="ERROR" error=" " xr:uid="{00000000-0002-0000-0500-000006000000}">
          <x14:formula1>
            <xm:f>IF(I9=Translation!B101,Translation!$B$106:$B$110,0)</xm:f>
          </x14:formula1>
          <xm:sqref>E25:I25</xm:sqref>
        </x14:dataValidation>
        <x14:dataValidation type="list" allowBlank="1" showInputMessage="1" showErrorMessage="1" errorTitle="ERROR" error=" " xr:uid="{00000000-0002-0000-0500-000007000000}">
          <x14:formula1>
            <xm:f>IF(I9=Translation!B101,Translation!$B$106:$B$110,0)</xm:f>
          </x14:formula1>
          <xm:sqref>E20:I20</xm:sqref>
        </x14:dataValidation>
        <x14:dataValidation type="list" allowBlank="1" showInputMessage="1" showErrorMessage="1" errorTitle="ERROR" error=" " xr:uid="{00000000-0002-0000-0500-000008000000}">
          <x14:formula1>
            <xm:f>IF(I9=Translation!B101,Translation!B103:B105,0)</xm:f>
          </x14:formula1>
          <xm:sqref>E17:I17</xm:sqref>
        </x14:dataValidation>
        <x14:dataValidation type="list" allowBlank="1" showInputMessage="1" showErrorMessage="1" errorTitle="ERROR" error=" " xr:uid="{00000000-0002-0000-0500-00000F000000}">
          <x14:formula1>
            <xm:f>IF(I9=Translation!B101,CALC_4!$A$1:$A$2,0)</xm:f>
          </x14:formula1>
          <xm:sqref>I15</xm:sqref>
        </x14:dataValidation>
        <x14:dataValidation type="list" allowBlank="1" showInputMessage="1" showErrorMessage="1" errorTitle="ERROR" error=" " xr:uid="{00000000-0002-0000-0500-000010000000}">
          <x14:formula1>
            <xm:f>IF(I9=Translation!B101,Translation!$B$106:$B$110,0)</xm:f>
          </x14:formula1>
          <xm:sqref>E30:I30</xm:sqref>
        </x14:dataValidation>
        <x14:dataValidation type="list" allowBlank="1" showInputMessage="1" showErrorMessage="1" xr:uid="{74FA498C-8678-4050-B975-B25ED51AA2BA}">
          <x14:formula1>
            <xm:f>IF(I9=Translation!B101,Translation!$B$101:$B$102,0)</xm:f>
          </x14:formula1>
          <xm:sqref>I45</xm:sqref>
        </x14:dataValidation>
        <x14:dataValidation type="list" allowBlank="1" showInputMessage="1" showErrorMessage="1" xr:uid="{2215324A-9319-4694-BFE0-22830EB2C1B8}">
          <x14:formula1>
            <xm:f>IF(I9=Translation!B101,Translation!$B$101:$B$102,0)</xm:f>
          </x14:formula1>
          <xm:sqref>I48</xm:sqref>
        </x14:dataValidation>
        <x14:dataValidation type="list" allowBlank="1" showInputMessage="1" showErrorMessage="1" errorTitle="ERROR" error=" " xr:uid="{07B70E60-2405-4839-AC10-22E4E3F082DF}">
          <x14:formula1>
            <xm:f>IF(AND(I9=Translation!B101,I48=Translation!B101),IF(IF(CALC_4!H8&gt;2,2,CALC_4!H8)+CALC_4!H23-CALC_4!H33-CALC_4!H36-CALC_4!H38&lt;1,OFFSET(CALC_4!A1,0,0),OFFSET(CALC_4!A2,0,0,IF(CALC_4!H8&gt;2,2,CALC_4!H8)+CALC_4!H23-CALC_4!H33-CALC_4!H36-CALC_4!H38,1)),0)</xm:f>
          </x14:formula1>
          <xm:sqref>I49</xm:sqref>
        </x14:dataValidation>
        <x14:dataValidation type="list" allowBlank="1" showInputMessage="1" showErrorMessage="1" errorTitle="ERROR" error=" " xr:uid="{39402EE5-F2D0-4D25-A6E3-CB428C7BA91C}">
          <x14:formula1>
            <xm:f>IF(AND(I9=Translation!B101,I45=Translation!B101),IF(IF(CALC_4!H8&gt;2,2,CALC_4!H8)+CALC_4!H23-CALC_4!H33-CALC_4!H36-CALC_4!H38&lt;1,OFFSET(CALC_4!A1,0,0),OFFSET(CALC_4!A2,0,0,IF(CALC_4!H8&gt;2,2,CALC_4!H8)+CALC_4!H23-CALC_4!H33-CALC_4!H36-CALC_4!H38,1)),0)</xm:f>
          </x14:formula1>
          <xm:sqref>I46</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2:AK138"/>
  <sheetViews>
    <sheetView showGridLines="0" showRowColHeaders="0" zoomScale="80" zoomScaleNormal="80" workbookViewId="0">
      <selection activeCell="I9" sqref="I9:I10"/>
    </sheetView>
  </sheetViews>
  <sheetFormatPr defaultColWidth="11.42578125" defaultRowHeight="12.75"/>
  <cols>
    <col min="1" max="9" width="12.85546875" style="18" customWidth="1"/>
    <col min="10" max="10" width="16.7109375" style="18" customWidth="1"/>
    <col min="11" max="20" width="12.85546875" style="18" customWidth="1"/>
    <col min="21" max="26" width="11.42578125" style="39" customWidth="1"/>
    <col min="27" max="27" width="9.7109375" style="18" customWidth="1"/>
    <col min="28" max="28" width="24.28515625" style="21" customWidth="1"/>
    <col min="29" max="29" width="9.7109375" style="21" customWidth="1"/>
    <col min="30" max="30" width="9.85546875" style="21" customWidth="1"/>
    <col min="31" max="31" width="13.85546875" style="21" customWidth="1"/>
    <col min="32" max="32" width="12.140625" style="21" customWidth="1"/>
    <col min="33" max="33" width="12.7109375" style="21" customWidth="1"/>
    <col min="34" max="34" width="10.140625" style="21" customWidth="1"/>
    <col min="35" max="35" width="9.5703125" style="21" customWidth="1"/>
    <col min="36" max="36" width="13.7109375" style="21" customWidth="1"/>
    <col min="37" max="37" width="12.140625" style="21" customWidth="1"/>
    <col min="38" max="16384" width="11.42578125" style="18"/>
  </cols>
  <sheetData>
    <row r="2" spans="1:37" ht="12.75" customHeight="1">
      <c r="J2" s="166"/>
      <c r="AB2" s="18"/>
      <c r="AC2" s="18"/>
      <c r="AD2" s="18"/>
      <c r="AE2" s="18"/>
      <c r="AF2" s="18"/>
      <c r="AG2" s="18"/>
      <c r="AH2" s="18"/>
      <c r="AI2" s="18"/>
      <c r="AJ2" s="18"/>
      <c r="AK2" s="18"/>
    </row>
    <row r="3" spans="1:37" ht="12.75" customHeight="1">
      <c r="J3" s="166"/>
      <c r="P3" s="393" t="str">
        <f ca="1">Translation!B11</f>
        <v>PRAESENSA</v>
      </c>
      <c r="Q3" s="393"/>
      <c r="R3" s="393"/>
      <c r="S3" s="393"/>
      <c r="T3" s="353"/>
      <c r="AB3" s="18"/>
      <c r="AC3" s="18"/>
      <c r="AD3" s="18"/>
      <c r="AE3" s="18"/>
      <c r="AF3" s="18"/>
      <c r="AG3" s="18"/>
      <c r="AH3" s="18"/>
      <c r="AI3" s="18"/>
      <c r="AJ3" s="18"/>
      <c r="AK3" s="18"/>
    </row>
    <row r="4" spans="1:37" ht="12.75" customHeight="1">
      <c r="J4" s="166"/>
      <c r="P4" s="393"/>
      <c r="Q4" s="393"/>
      <c r="R4" s="393"/>
      <c r="S4" s="393"/>
      <c r="T4" s="353"/>
      <c r="AB4" s="18"/>
      <c r="AC4" s="18"/>
      <c r="AD4" s="18"/>
      <c r="AE4" s="18"/>
      <c r="AF4" s="18"/>
      <c r="AG4" s="18"/>
      <c r="AH4" s="18"/>
      <c r="AI4" s="18"/>
      <c r="AJ4" s="18"/>
      <c r="AK4" s="18"/>
    </row>
    <row r="5" spans="1:37" ht="15" customHeight="1">
      <c r="J5" s="166"/>
      <c r="P5" s="394" t="str">
        <f ca="1">Translation!B12&amp;" "&amp;Translation!B13&amp;" "&amp;Translation!B14</f>
        <v xml:space="preserve">Power calculator V1.3 </v>
      </c>
      <c r="Q5" s="394"/>
      <c r="R5" s="394"/>
      <c r="S5" s="394"/>
      <c r="T5" s="354"/>
      <c r="AB5" s="18"/>
      <c r="AC5" s="18"/>
      <c r="AD5" s="18"/>
      <c r="AE5" s="18"/>
      <c r="AF5" s="18"/>
      <c r="AG5" s="18"/>
      <c r="AH5" s="18"/>
      <c r="AI5" s="18"/>
      <c r="AJ5" s="18"/>
      <c r="AK5" s="18"/>
    </row>
    <row r="6" spans="1:37" ht="15" customHeight="1">
      <c r="J6" s="166"/>
      <c r="P6" s="394"/>
      <c r="Q6" s="394"/>
      <c r="R6" s="394"/>
      <c r="S6" s="394"/>
      <c r="T6" s="354"/>
      <c r="AB6" s="18"/>
      <c r="AC6" s="18"/>
      <c r="AD6" s="18"/>
      <c r="AE6" s="18"/>
      <c r="AF6" s="18"/>
      <c r="AG6" s="18"/>
      <c r="AH6" s="18"/>
      <c r="AI6" s="18"/>
      <c r="AJ6" s="18"/>
      <c r="AK6" s="18"/>
    </row>
    <row r="7" spans="1:37" ht="15" customHeight="1">
      <c r="A7" s="39"/>
      <c r="J7" s="260"/>
      <c r="AB7" s="18"/>
      <c r="AC7" s="18"/>
      <c r="AD7" s="18"/>
      <c r="AE7" s="18"/>
      <c r="AF7" s="18"/>
      <c r="AG7" s="18"/>
      <c r="AH7" s="18"/>
      <c r="AI7" s="18"/>
      <c r="AJ7" s="18"/>
      <c r="AK7" s="18"/>
    </row>
    <row r="8" spans="1:37" ht="15" customHeight="1">
      <c r="A8" s="39"/>
      <c r="I8" s="39"/>
      <c r="J8" s="167"/>
      <c r="S8" s="39"/>
      <c r="AB8" s="18"/>
      <c r="AC8" s="18"/>
      <c r="AD8" s="18"/>
      <c r="AE8" s="18"/>
      <c r="AF8" s="18"/>
      <c r="AG8" s="18"/>
      <c r="AH8" s="18"/>
      <c r="AI8" s="18"/>
      <c r="AJ8" s="18"/>
      <c r="AK8" s="18"/>
    </row>
    <row r="9" spans="1:37" ht="15" customHeight="1">
      <c r="A9" s="39"/>
      <c r="B9" s="521" t="str">
        <f ca="1">Translation!B113&amp;" "&amp;5</f>
        <v>Cluster 5</v>
      </c>
      <c r="C9" s="521"/>
      <c r="D9" s="521"/>
      <c r="E9" s="521"/>
      <c r="F9" s="521"/>
      <c r="G9" s="521"/>
      <c r="H9" s="523" t="str">
        <f ca="1">Translation!B30</f>
        <v>Used:</v>
      </c>
      <c r="I9" s="519" t="s">
        <v>16</v>
      </c>
      <c r="J9" s="167"/>
      <c r="AB9" s="18"/>
      <c r="AC9" s="18"/>
      <c r="AD9" s="18"/>
      <c r="AE9" s="18"/>
      <c r="AF9" s="18"/>
      <c r="AG9" s="18"/>
      <c r="AH9" s="18"/>
      <c r="AI9" s="18"/>
      <c r="AJ9" s="18"/>
      <c r="AK9" s="18"/>
    </row>
    <row r="10" spans="1:37" ht="15" customHeight="1">
      <c r="A10" s="39"/>
      <c r="B10" s="522"/>
      <c r="C10" s="522"/>
      <c r="D10" s="522"/>
      <c r="E10" s="522"/>
      <c r="F10" s="522"/>
      <c r="G10" s="522"/>
      <c r="H10" s="524"/>
      <c r="I10" s="520"/>
      <c r="J10" s="167"/>
      <c r="AB10" s="18"/>
      <c r="AC10" s="18"/>
      <c r="AD10" s="18"/>
      <c r="AE10" s="18"/>
      <c r="AF10" s="18"/>
      <c r="AG10" s="18"/>
      <c r="AH10" s="18"/>
      <c r="AI10" s="18"/>
      <c r="AJ10" s="18"/>
      <c r="AK10" s="18"/>
    </row>
    <row r="11" spans="1:37" ht="15" customHeight="1">
      <c r="A11" s="39"/>
      <c r="B11" s="562" t="str">
        <f ca="1">Translation!B28</f>
        <v>Description</v>
      </c>
      <c r="C11" s="562"/>
      <c r="D11" s="563"/>
      <c r="E11" s="549" t="str">
        <f ca="1">Translation!B29</f>
        <v>Device</v>
      </c>
      <c r="F11" s="562"/>
      <c r="G11" s="562"/>
      <c r="H11" s="563"/>
      <c r="I11" s="549"/>
      <c r="J11" s="167"/>
      <c r="K11" s="537" t="str">
        <f ca="1">Translation!B114</f>
        <v>Required battery capacity including safety factor (minimum 100 Ah - maximum 230 Ah)</v>
      </c>
      <c r="L11" s="537"/>
      <c r="M11" s="537"/>
      <c r="N11" s="537"/>
      <c r="O11" s="537"/>
      <c r="P11" s="537"/>
      <c r="Q11" s="537"/>
      <c r="R11" s="538"/>
      <c r="S11" s="546" t="str">
        <f ca="1">IF(CALC_5!H7=0,"-",IF(CALC_5!H45=0,0,IF((INFO!F21*CALC_5!F78)/100+CALC_5!F78&lt;100,100,(ROUNDUP((INFO!F21*CALC_5!F78)/100+CALC_5!F78,0))))&amp;" "&amp;Translation!B115)</f>
        <v>-</v>
      </c>
      <c r="T11" s="27"/>
      <c r="U11" s="146"/>
      <c r="V11" s="146"/>
      <c r="W11" s="146"/>
      <c r="X11" s="146"/>
      <c r="AB11" s="18"/>
      <c r="AC11" s="18"/>
      <c r="AD11" s="18"/>
      <c r="AE11" s="18"/>
      <c r="AF11" s="18"/>
      <c r="AG11" s="18"/>
      <c r="AH11" s="18"/>
      <c r="AI11" s="18"/>
      <c r="AJ11" s="18"/>
      <c r="AK11" s="18"/>
    </row>
    <row r="12" spans="1:37" ht="15" customHeight="1">
      <c r="A12" s="39"/>
      <c r="B12" s="564"/>
      <c r="C12" s="564"/>
      <c r="D12" s="565"/>
      <c r="E12" s="550"/>
      <c r="F12" s="564"/>
      <c r="G12" s="564"/>
      <c r="H12" s="565"/>
      <c r="I12" s="550"/>
      <c r="J12" s="167"/>
      <c r="K12" s="539"/>
      <c r="L12" s="539"/>
      <c r="M12" s="539"/>
      <c r="N12" s="539"/>
      <c r="O12" s="539"/>
      <c r="P12" s="539"/>
      <c r="Q12" s="539"/>
      <c r="R12" s="540"/>
      <c r="S12" s="620"/>
      <c r="AB12" s="18"/>
      <c r="AC12" s="18"/>
      <c r="AD12" s="18"/>
      <c r="AE12" s="18"/>
      <c r="AF12" s="18"/>
      <c r="AG12" s="18"/>
      <c r="AH12" s="18"/>
      <c r="AI12" s="18"/>
      <c r="AJ12" s="18"/>
      <c r="AK12" s="18"/>
    </row>
    <row r="13" spans="1:37" ht="15" customHeight="1">
      <c r="A13" s="39"/>
      <c r="B13" s="568" t="str">
        <f ca="1">IF(I9=Translation!B101,Translation!B34,"")</f>
        <v/>
      </c>
      <c r="C13" s="568"/>
      <c r="D13" s="569"/>
      <c r="E13" s="571" t="str">
        <f ca="1">IF(I9=Translation!B101,Translation!B35,"")</f>
        <v/>
      </c>
      <c r="F13" s="572"/>
      <c r="G13" s="572"/>
      <c r="H13" s="572"/>
      <c r="I13" s="572"/>
      <c r="J13" s="167"/>
      <c r="K13" s="542" t="str">
        <f ca="1">Translation!B80</f>
        <v>Supported battery capacity is between 100Ah and 230Ah!</v>
      </c>
      <c r="L13" s="542"/>
      <c r="M13" s="542"/>
      <c r="N13" s="542"/>
      <c r="O13" s="542"/>
      <c r="P13" s="542"/>
      <c r="Q13" s="542"/>
      <c r="R13" s="542"/>
      <c r="S13" s="543"/>
      <c r="AB13" s="18"/>
      <c r="AC13" s="18"/>
      <c r="AD13" s="18"/>
      <c r="AE13" s="18"/>
      <c r="AF13" s="18"/>
      <c r="AG13" s="18"/>
      <c r="AH13" s="18"/>
      <c r="AI13" s="18"/>
      <c r="AJ13" s="18"/>
      <c r="AK13" s="18"/>
    </row>
    <row r="14" spans="1:37" ht="15" customHeight="1">
      <c r="A14" s="39"/>
      <c r="B14" s="570"/>
      <c r="C14" s="570"/>
      <c r="D14" s="570"/>
      <c r="E14" s="555" t="str">
        <f ca="1">IF(I9=Translation!B101,Translation!B40,"")</f>
        <v/>
      </c>
      <c r="F14" s="556"/>
      <c r="G14" s="556"/>
      <c r="H14" s="557"/>
      <c r="I14" s="208">
        <v>2</v>
      </c>
      <c r="J14" s="149" t="str">
        <f>IF(I14&gt;5,Translation!B92,"")</f>
        <v/>
      </c>
      <c r="K14" s="545"/>
      <c r="L14" s="545"/>
      <c r="M14" s="545"/>
      <c r="N14" s="545"/>
      <c r="O14" s="545"/>
      <c r="P14" s="545"/>
      <c r="Q14" s="545"/>
      <c r="R14" s="545"/>
      <c r="S14" s="621"/>
      <c r="AA14" s="39"/>
      <c r="AB14" s="18"/>
      <c r="AC14" s="18"/>
      <c r="AD14" s="18"/>
      <c r="AE14" s="18"/>
      <c r="AF14" s="18"/>
      <c r="AG14" s="18"/>
      <c r="AH14" s="18"/>
      <c r="AI14" s="18"/>
      <c r="AJ14" s="18"/>
      <c r="AK14" s="18"/>
    </row>
    <row r="15" spans="1:37" ht="15" customHeight="1">
      <c r="A15" s="39"/>
      <c r="B15" s="566"/>
      <c r="C15" s="566"/>
      <c r="D15" s="567"/>
      <c r="E15" s="558" t="str">
        <f ca="1">IF(I9=Translation!B101,Translation!B41,"")</f>
        <v/>
      </c>
      <c r="F15" s="559"/>
      <c r="G15" s="559"/>
      <c r="H15" s="560"/>
      <c r="I15" s="208">
        <v>0</v>
      </c>
      <c r="J15" s="149" t="str">
        <f>IF(I15&gt;1,Translation!B90,"")</f>
        <v/>
      </c>
      <c r="T15" s="105"/>
      <c r="U15" s="115"/>
      <c r="V15" s="115"/>
      <c r="W15" s="115"/>
      <c r="X15" s="115"/>
      <c r="Y15" s="28"/>
      <c r="Z15" s="28"/>
      <c r="AA15" s="28"/>
      <c r="AB15" s="18"/>
      <c r="AC15" s="18"/>
      <c r="AD15" s="18"/>
      <c r="AE15" s="18"/>
      <c r="AF15" s="18"/>
      <c r="AG15" s="18"/>
      <c r="AH15" s="18"/>
      <c r="AI15" s="18"/>
      <c r="AJ15" s="18"/>
      <c r="AK15" s="18"/>
    </row>
    <row r="16" spans="1:37" ht="15" customHeight="1">
      <c r="A16" s="39"/>
      <c r="B16" s="336"/>
      <c r="C16" s="336"/>
      <c r="D16" s="337"/>
      <c r="E16" s="138"/>
      <c r="F16" s="139"/>
      <c r="G16" s="139"/>
      <c r="H16" s="139"/>
      <c r="I16" s="147"/>
      <c r="J16" s="342"/>
      <c r="K16" s="537" t="str">
        <f ca="1">Translation!B116</f>
        <v>Maximum battery current (check battery specification)</v>
      </c>
      <c r="L16" s="537"/>
      <c r="M16" s="537"/>
      <c r="N16" s="537"/>
      <c r="O16" s="537"/>
      <c r="P16" s="537"/>
      <c r="Q16" s="537"/>
      <c r="R16" s="538"/>
      <c r="S16" s="551" t="str">
        <f ca="1">IF(CALC_5!H7=0,"-",IF(CALC_5!H45=0,0,ROUNDUP(MAX(CALC_5!J42:K42)/1000,1)))</f>
        <v>-</v>
      </c>
      <c r="Y16" s="20"/>
      <c r="Z16" s="20"/>
      <c r="AA16" s="20"/>
      <c r="AB16" s="18"/>
      <c r="AC16" s="18"/>
      <c r="AD16" s="18"/>
      <c r="AE16" s="18"/>
      <c r="AF16" s="18"/>
      <c r="AG16" s="18"/>
      <c r="AH16" s="18"/>
      <c r="AI16" s="18"/>
      <c r="AJ16" s="18"/>
      <c r="AK16" s="18"/>
    </row>
    <row r="17" spans="1:37" ht="15" customHeight="1">
      <c r="A17" s="39"/>
      <c r="B17" s="553" t="str">
        <f ca="1">IF(I9=Translation!B101,Translation!B36,"")</f>
        <v/>
      </c>
      <c r="C17" s="553"/>
      <c r="D17" s="554"/>
      <c r="E17" s="547" t="s">
        <v>67</v>
      </c>
      <c r="F17" s="548"/>
      <c r="G17" s="548"/>
      <c r="H17" s="548"/>
      <c r="I17" s="548"/>
      <c r="J17" s="342"/>
      <c r="K17" s="539"/>
      <c r="L17" s="539"/>
      <c r="M17" s="539"/>
      <c r="N17" s="539"/>
      <c r="O17" s="539"/>
      <c r="P17" s="539"/>
      <c r="Q17" s="539"/>
      <c r="R17" s="540"/>
      <c r="S17" s="552"/>
      <c r="Y17" s="28"/>
      <c r="Z17" s="28"/>
      <c r="AA17" s="28"/>
      <c r="AB17" s="18"/>
      <c r="AC17" s="18"/>
      <c r="AD17" s="18"/>
      <c r="AE17" s="18"/>
      <c r="AF17" s="18"/>
      <c r="AG17" s="18"/>
      <c r="AH17" s="18"/>
      <c r="AI17" s="18"/>
      <c r="AJ17" s="18"/>
      <c r="AK17" s="18"/>
    </row>
    <row r="18" spans="1:37" ht="15" customHeight="1">
      <c r="A18" s="39"/>
      <c r="B18" s="509"/>
      <c r="C18" s="509"/>
      <c r="D18" s="504"/>
      <c r="E18" s="555" t="str">
        <f ca="1">IF(I9=Translation!B101,(IF(E17=Translation!B104,Translation!B42,IF(E17=Translation!B105,Translation!B48,""))),"")</f>
        <v/>
      </c>
      <c r="F18" s="556"/>
      <c r="G18" s="556"/>
      <c r="H18" s="557"/>
      <c r="I18" s="208">
        <v>1</v>
      </c>
      <c r="J18" s="149" t="str">
        <f ca="1">IF(AND(E17=Translation!B104,I18=0),Translation!B89,IF(AND(E17=Translation!B104,I18&gt;5),Translation!B92,IF(AND(E17=Translation!B105,I18&gt;700),Translation!B96,"")))</f>
        <v/>
      </c>
      <c r="K18" s="576" t="str">
        <f ca="1">Translation!B81</f>
        <v xml:space="preserve">The maximum battery current of 90A is exceeded!   </v>
      </c>
      <c r="L18" s="576"/>
      <c r="M18" s="576"/>
      <c r="N18" s="576"/>
      <c r="O18" s="576"/>
      <c r="P18" s="576"/>
      <c r="Q18" s="576"/>
      <c r="R18" s="576"/>
      <c r="S18" s="576"/>
      <c r="AA18" s="39"/>
      <c r="AB18" s="18"/>
      <c r="AC18" s="18"/>
      <c r="AD18" s="18"/>
      <c r="AE18" s="18"/>
      <c r="AF18" s="18"/>
      <c r="AG18" s="18"/>
      <c r="AH18" s="18"/>
      <c r="AI18" s="18"/>
      <c r="AJ18" s="18"/>
      <c r="AK18" s="18"/>
    </row>
    <row r="19" spans="1:37" ht="15" customHeight="1">
      <c r="A19" s="39"/>
      <c r="B19" s="578"/>
      <c r="C19" s="578"/>
      <c r="D19" s="579"/>
      <c r="E19" s="530"/>
      <c r="F19" s="531"/>
      <c r="G19" s="531"/>
      <c r="H19" s="531"/>
      <c r="I19" s="147"/>
      <c r="J19" s="149"/>
      <c r="K19" s="577"/>
      <c r="L19" s="577"/>
      <c r="M19" s="577"/>
      <c r="N19" s="577"/>
      <c r="O19" s="577"/>
      <c r="P19" s="577"/>
      <c r="Q19" s="577"/>
      <c r="R19" s="577"/>
      <c r="S19" s="577"/>
      <c r="W19" s="24"/>
      <c r="X19" s="24"/>
      <c r="AB19" s="18"/>
      <c r="AC19" s="18"/>
      <c r="AD19" s="18"/>
      <c r="AE19" s="18"/>
      <c r="AF19" s="18"/>
      <c r="AG19" s="18"/>
      <c r="AH19" s="18"/>
      <c r="AI19" s="18"/>
      <c r="AJ19" s="18"/>
      <c r="AK19" s="18"/>
    </row>
    <row r="20" spans="1:37" ht="15" customHeight="1">
      <c r="A20" s="39"/>
      <c r="B20" s="534" t="str">
        <f ca="1">IF(I9=Translation!B101,Translation!B37,"")</f>
        <v/>
      </c>
      <c r="C20" s="534"/>
      <c r="D20" s="517"/>
      <c r="E20" s="532" t="s">
        <v>67</v>
      </c>
      <c r="F20" s="533"/>
      <c r="G20" s="533"/>
      <c r="H20" s="533"/>
      <c r="I20" s="533"/>
      <c r="J20" s="342"/>
      <c r="AB20" s="18"/>
      <c r="AC20" s="18"/>
      <c r="AD20" s="18"/>
      <c r="AE20" s="18"/>
      <c r="AF20" s="18"/>
      <c r="AG20" s="18"/>
      <c r="AH20" s="18"/>
      <c r="AI20" s="18"/>
      <c r="AJ20" s="18"/>
      <c r="AK20" s="18"/>
    </row>
    <row r="21" spans="1:37" ht="15" customHeight="1">
      <c r="A21" s="39"/>
      <c r="B21" s="525"/>
      <c r="C21" s="525"/>
      <c r="D21" s="526"/>
      <c r="E21" s="512" t="str">
        <f ca="1">IF(I9=Translation!B101,(IF(E20=Translation!B107,Translation!B43,(IF(E20=Translation!B108,Translation!B43,(IF(E20=Translation!B109,Translation!B44,(IF(E20=Translation!B110,Translation!B49,"")))))))),"")</f>
        <v/>
      </c>
      <c r="F21" s="513"/>
      <c r="G21" s="513"/>
      <c r="H21" s="514"/>
      <c r="I21" s="140">
        <v>1</v>
      </c>
      <c r="J21" s="149" t="str">
        <f ca="1">IF(AND(E20=Translation!B107,I21=0),Translation!B89,IF(AND(E20=Translation!B107,I21&gt;2),Translation!B91,IF(AND(E20=Translation!B108,I21=0),Translation!B89,IF(AND(E20=Translation!B108,I21&gt;2),Translation!B91,IF(AND(E20=Translation!B109,I21&gt;8),Translation!B93,IF(AND(E20=Translation!B110,I21&gt;5500),Translation!B97,""))))))</f>
        <v/>
      </c>
      <c r="K21" s="537" t="str">
        <f ca="1">Translation!B118</f>
        <v>Mains current draw at 230 VAC (during alarm and bulk charging)</v>
      </c>
      <c r="L21" s="537"/>
      <c r="M21" s="537"/>
      <c r="N21" s="537"/>
      <c r="O21" s="537"/>
      <c r="P21" s="537"/>
      <c r="Q21" s="537"/>
      <c r="R21" s="538"/>
      <c r="S21" s="561" t="str">
        <f ca="1">IF(CALC_5!H7=0,"-",ROUNDUP(CALC_5!H78/1000,2))</f>
        <v>-</v>
      </c>
      <c r="U21" s="386"/>
      <c r="AB21" s="18"/>
      <c r="AC21" s="18"/>
      <c r="AD21" s="18"/>
      <c r="AE21" s="18"/>
      <c r="AF21" s="18"/>
      <c r="AG21" s="18"/>
      <c r="AH21" s="18"/>
      <c r="AI21" s="18"/>
      <c r="AJ21" s="18"/>
      <c r="AK21" s="18"/>
    </row>
    <row r="22" spans="1:37" ht="15" customHeight="1">
      <c r="A22" s="39"/>
      <c r="B22" s="525"/>
      <c r="C22" s="525"/>
      <c r="D22" s="526"/>
      <c r="E22" s="512" t="str">
        <f ca="1">IF(I9=Translation!B101,IF(E20=Translation!B107,Translation!B47,(IF(E20=Translation!B108,Translation!B47,(IF(E20=Translation!B109,Translation!B45,(IF(E20=Translation!B110,Translation!B51,""))))))),"")</f>
        <v/>
      </c>
      <c r="F22" s="513"/>
      <c r="G22" s="513"/>
      <c r="H22" s="514"/>
      <c r="I22" s="140">
        <v>0</v>
      </c>
      <c r="J22" s="149" t="str">
        <f ca="1">IF(AND(E22=Translation!B47,I22&gt;600),Translation!B95,IF(AND(E22=Translation!B45,I22&gt;2),Translation!B91,IF(AND(E22=Translation!B50,I22&gt;5500),Translation!B97,"")))</f>
        <v/>
      </c>
      <c r="K22" s="537"/>
      <c r="L22" s="537"/>
      <c r="M22" s="537"/>
      <c r="N22" s="537"/>
      <c r="O22" s="537"/>
      <c r="P22" s="537"/>
      <c r="Q22" s="537"/>
      <c r="R22" s="538"/>
      <c r="S22" s="561"/>
      <c r="AB22" s="18"/>
      <c r="AC22" s="18"/>
      <c r="AD22" s="18"/>
      <c r="AE22" s="18"/>
      <c r="AF22" s="18"/>
      <c r="AG22" s="18"/>
      <c r="AH22" s="18"/>
      <c r="AI22" s="18"/>
      <c r="AJ22" s="18"/>
      <c r="AK22" s="18"/>
    </row>
    <row r="23" spans="1:37" ht="15" customHeight="1">
      <c r="A23" s="39"/>
      <c r="B23" s="509"/>
      <c r="C23" s="509"/>
      <c r="D23" s="504"/>
      <c r="E23" s="527" t="str">
        <f ca="1">IF(I9=Translation!B101,IF(E20=Translation!B107,"",(IF(E20=Translation!B108,"",(IF(E20=Translation!B109,Translation!B46,(IF(E20=Translation!B110,"",""))))))),"")</f>
        <v/>
      </c>
      <c r="F23" s="528"/>
      <c r="G23" s="528"/>
      <c r="H23" s="529"/>
      <c r="I23" s="140">
        <v>0</v>
      </c>
      <c r="J23" s="149" t="str">
        <f ca="1">IF(AND(E23=Translation!B46,I23&gt;120),Translation!B94,"")</f>
        <v/>
      </c>
      <c r="K23" s="134"/>
      <c r="L23" s="134"/>
      <c r="M23" s="134"/>
      <c r="N23" s="134"/>
      <c r="O23" s="134"/>
      <c r="P23" s="134"/>
      <c r="Q23" s="134"/>
      <c r="R23" s="134"/>
      <c r="S23" s="135"/>
      <c r="AB23" s="18"/>
      <c r="AC23" s="18"/>
      <c r="AD23" s="18"/>
      <c r="AE23" s="18"/>
      <c r="AF23" s="18"/>
      <c r="AG23" s="18"/>
      <c r="AH23" s="18"/>
      <c r="AI23" s="18"/>
      <c r="AJ23" s="18"/>
      <c r="AK23" s="18"/>
    </row>
    <row r="24" spans="1:37" ht="15" customHeight="1">
      <c r="A24" s="39"/>
      <c r="B24" s="509"/>
      <c r="C24" s="509"/>
      <c r="D24" s="504"/>
      <c r="E24" s="515"/>
      <c r="F24" s="516"/>
      <c r="G24" s="516"/>
      <c r="H24" s="516"/>
      <c r="I24" s="141"/>
      <c r="J24" s="149"/>
      <c r="Y24" s="29"/>
      <c r="Z24" s="29"/>
      <c r="AB24" s="18"/>
      <c r="AC24" s="18"/>
      <c r="AD24" s="18"/>
      <c r="AE24" s="18"/>
      <c r="AF24" s="18"/>
      <c r="AG24" s="18"/>
      <c r="AH24" s="18"/>
      <c r="AI24" s="18"/>
      <c r="AJ24" s="18"/>
      <c r="AK24" s="18"/>
    </row>
    <row r="25" spans="1:37" ht="15" customHeight="1">
      <c r="A25" s="39"/>
      <c r="B25" s="534" t="str">
        <f ca="1">IF(I9=Translation!B101,Translation!B38,"")</f>
        <v/>
      </c>
      <c r="C25" s="534"/>
      <c r="D25" s="517"/>
      <c r="E25" s="532" t="s">
        <v>67</v>
      </c>
      <c r="F25" s="533"/>
      <c r="G25" s="533"/>
      <c r="H25" s="533"/>
      <c r="I25" s="533"/>
      <c r="J25" s="343"/>
      <c r="Y25" s="29"/>
      <c r="Z25" s="29"/>
      <c r="AA25" s="41"/>
      <c r="AB25" s="18"/>
      <c r="AC25" s="18"/>
      <c r="AD25" s="18"/>
      <c r="AE25" s="18"/>
      <c r="AF25" s="18"/>
      <c r="AG25" s="18"/>
      <c r="AH25" s="18"/>
      <c r="AI25" s="18"/>
      <c r="AJ25" s="18"/>
      <c r="AK25" s="18"/>
    </row>
    <row r="26" spans="1:37" ht="15" customHeight="1">
      <c r="A26" s="39"/>
      <c r="B26" s="510"/>
      <c r="C26" s="510"/>
      <c r="D26" s="511"/>
      <c r="E26" s="512" t="str">
        <f ca="1">IF(I9=Translation!B101,IF(E25=Translation!B107,Translation!B43,(IF(E25=Translation!B108,Translation!B43,(IF(E25=Translation!B109,Translation!B44,(IF(E25=Translation!B110,Translation!B49,""))))))),"")</f>
        <v/>
      </c>
      <c r="F26" s="513"/>
      <c r="G26" s="513"/>
      <c r="H26" s="514"/>
      <c r="I26" s="140">
        <v>1</v>
      </c>
      <c r="J26" s="149" t="str">
        <f ca="1">IF(AND(E25=Translation!B107,I26=0),Translation!B89,IF(AND(E25=Translation!B107,I26&gt;2),Translation!B91,IF(AND(E25=Translation!B108,I26=0),Translation!B89,IF(AND(E25=Translation!B108,I26&gt;2),Translation!B91,IF(AND(E25=Translation!B109,I26&gt;8),Translation!B93,IF(AND(E25=Translation!B110,I26&gt;5500),Translation!B97,""))))))</f>
        <v/>
      </c>
      <c r="K26" s="537" t="str">
        <f ca="1">Translation!B119</f>
        <v>Mains current draw at 115 VAC (during alarm and bulk charging)</v>
      </c>
      <c r="L26" s="537"/>
      <c r="M26" s="537"/>
      <c r="N26" s="537"/>
      <c r="O26" s="537"/>
      <c r="P26" s="537"/>
      <c r="Q26" s="537"/>
      <c r="R26" s="538"/>
      <c r="S26" s="561" t="str">
        <f ca="1">IF(CALC_5!H7=0,"-",ROUNDUP((CALC_5!H78/1000)*2,2))</f>
        <v>-</v>
      </c>
      <c r="W26" s="24"/>
      <c r="X26" s="24"/>
      <c r="Y26" s="146"/>
      <c r="Z26" s="211"/>
      <c r="AB26" s="18"/>
      <c r="AC26" s="18"/>
      <c r="AD26" s="18"/>
      <c r="AE26" s="18"/>
      <c r="AF26" s="18"/>
      <c r="AG26" s="18"/>
      <c r="AH26" s="18"/>
      <c r="AI26" s="18"/>
      <c r="AJ26" s="18"/>
      <c r="AK26" s="18"/>
    </row>
    <row r="27" spans="1:37" ht="15" customHeight="1">
      <c r="A27" s="39"/>
      <c r="B27" s="510"/>
      <c r="C27" s="510"/>
      <c r="D27" s="511"/>
      <c r="E27" s="512" t="str">
        <f ca="1">IF(I9=Translation!B101,IF(E25=Translation!B107,Translation!B47,(IF(E25=Translation!B108,Translation!B47,(IF(E25=Translation!B109,Translation!B45,(IF(E25=Translation!B110,Translation!B51,""))))))),"")</f>
        <v/>
      </c>
      <c r="F27" s="513"/>
      <c r="G27" s="513"/>
      <c r="H27" s="514"/>
      <c r="I27" s="140">
        <v>0</v>
      </c>
      <c r="J27" s="149" t="str">
        <f ca="1">IF(AND(E27=Translation!B47,I27&gt;600),Translation!B95,IF(AND(E27=Translation!B45,I27&gt;2),Translation!B91,IF(AND(E27=Translation!B50,I27&gt;5500),Translation!B97,"")))</f>
        <v/>
      </c>
      <c r="K27" s="537"/>
      <c r="L27" s="537"/>
      <c r="M27" s="537"/>
      <c r="N27" s="537"/>
      <c r="O27" s="537"/>
      <c r="P27" s="537"/>
      <c r="Q27" s="537"/>
      <c r="R27" s="538"/>
      <c r="S27" s="561"/>
      <c r="Y27" s="146"/>
      <c r="Z27" s="146"/>
      <c r="AB27" s="18"/>
      <c r="AC27" s="18"/>
      <c r="AD27" s="18"/>
      <c r="AE27" s="18"/>
      <c r="AF27" s="18"/>
      <c r="AG27" s="18"/>
      <c r="AH27" s="18"/>
      <c r="AI27" s="18"/>
      <c r="AJ27" s="18"/>
      <c r="AK27" s="18"/>
    </row>
    <row r="28" spans="1:37" ht="15" customHeight="1">
      <c r="A28" s="39"/>
      <c r="B28" s="510"/>
      <c r="C28" s="510"/>
      <c r="D28" s="511"/>
      <c r="E28" s="527" t="str">
        <f ca="1">IF(I9=Translation!B101,IF(E25=Translation!B107,"",(IF(E25=Translation!B108,"",(IF(E25=Translation!B109,Translation!B46,(IF(E25=Translation!B110,"",""))))))),"")</f>
        <v/>
      </c>
      <c r="F28" s="528"/>
      <c r="G28" s="528"/>
      <c r="H28" s="529"/>
      <c r="I28" s="140">
        <v>0</v>
      </c>
      <c r="J28" s="149" t="str">
        <f ca="1">IF(AND(E28=Translation!B46,I28&gt;120),Translation!B94,"")</f>
        <v/>
      </c>
      <c r="K28" s="118"/>
      <c r="L28" s="118"/>
      <c r="M28" s="118"/>
      <c r="N28" s="118"/>
      <c r="O28" s="118"/>
      <c r="P28" s="122"/>
      <c r="Q28" s="122"/>
      <c r="R28" s="122"/>
      <c r="S28" s="122"/>
      <c r="Y28" s="146"/>
      <c r="Z28" s="146"/>
      <c r="AB28" s="18"/>
      <c r="AC28" s="18"/>
      <c r="AD28" s="18"/>
      <c r="AE28" s="18"/>
      <c r="AF28" s="18"/>
      <c r="AG28" s="18"/>
      <c r="AH28" s="18"/>
      <c r="AI28" s="18"/>
      <c r="AJ28" s="18"/>
      <c r="AK28" s="18"/>
    </row>
    <row r="29" spans="1:37" ht="15" customHeight="1">
      <c r="A29" s="39"/>
      <c r="B29" s="510"/>
      <c r="C29" s="510"/>
      <c r="D29" s="511"/>
      <c r="E29" s="515"/>
      <c r="F29" s="516"/>
      <c r="G29" s="516"/>
      <c r="H29" s="516"/>
      <c r="I29" s="141"/>
      <c r="J29" s="149"/>
      <c r="Y29" s="29"/>
      <c r="Z29" s="29"/>
      <c r="AB29" s="18"/>
      <c r="AC29" s="18"/>
      <c r="AD29" s="18"/>
      <c r="AE29" s="18"/>
      <c r="AF29" s="18"/>
      <c r="AG29" s="18"/>
      <c r="AH29" s="18"/>
      <c r="AI29" s="18"/>
      <c r="AJ29" s="18"/>
      <c r="AK29" s="18"/>
    </row>
    <row r="30" spans="1:37" ht="15" customHeight="1">
      <c r="A30" s="39"/>
      <c r="B30" s="517" t="str">
        <f ca="1">IF(I9=Translation!B101,Translation!B39,"")</f>
        <v/>
      </c>
      <c r="C30" s="518"/>
      <c r="D30" s="518"/>
      <c r="E30" s="532" t="s">
        <v>67</v>
      </c>
      <c r="F30" s="533"/>
      <c r="G30" s="533"/>
      <c r="H30" s="533"/>
      <c r="I30" s="533"/>
      <c r="J30" s="342"/>
      <c r="Y30" s="29"/>
      <c r="Z30" s="29"/>
      <c r="AB30" s="18"/>
      <c r="AC30" s="18"/>
      <c r="AD30" s="18"/>
      <c r="AE30" s="18"/>
      <c r="AF30" s="18"/>
      <c r="AG30" s="18"/>
      <c r="AH30" s="18"/>
      <c r="AI30" s="18"/>
      <c r="AJ30" s="18"/>
      <c r="AK30" s="18"/>
    </row>
    <row r="31" spans="1:37" ht="15" customHeight="1">
      <c r="A31" s="39"/>
      <c r="B31" s="596"/>
      <c r="C31" s="597"/>
      <c r="D31" s="597"/>
      <c r="E31" s="512" t="str">
        <f ca="1">IF(I9=Translation!B101,IF(E30=Translation!B107,Translation!B43,(IF(E30=Translation!B108,Translation!B43,(IF(E30=Translation!B109,Translation!B44,(IF(E30=Translation!B110,Translation!B49,""))))))),"")</f>
        <v/>
      </c>
      <c r="F31" s="513"/>
      <c r="G31" s="513"/>
      <c r="H31" s="514"/>
      <c r="I31" s="140">
        <v>1</v>
      </c>
      <c r="J31" s="149" t="str">
        <f ca="1">IF(AND(E30=Translation!B107,I31=0),Translation!B89,IF(AND(E30=Translation!B107,I31&gt;2),Translation!B91,IF(AND(E30=Translation!B108,I31=0),Translation!B89,IF(AND(E30=Translation!B108,I31&gt;2),Translation!B91,IF(AND(E30=Translation!B109,I31&gt;8),Translation!B93,IF(AND(E30=Translation!B110,I31&gt;5500),Translation!B97,""))))))</f>
        <v/>
      </c>
      <c r="K31" s="622" t="str">
        <f ca="1">Translation!B88</f>
        <v>WRONG DATA ENTRIE(S) &gt; CHECK ALL QUANTITIES !!!</v>
      </c>
      <c r="L31" s="623"/>
      <c r="M31" s="623"/>
      <c r="N31" s="623"/>
      <c r="O31" s="623"/>
      <c r="P31" s="623"/>
      <c r="Q31" s="623"/>
      <c r="R31" s="623"/>
      <c r="S31" s="624"/>
      <c r="T31" s="39"/>
      <c r="Y31" s="30"/>
      <c r="Z31" s="30"/>
      <c r="AB31" s="18"/>
      <c r="AC31" s="18"/>
      <c r="AD31" s="18"/>
      <c r="AE31" s="18"/>
      <c r="AF31" s="18"/>
      <c r="AG31" s="18"/>
      <c r="AH31" s="18"/>
      <c r="AI31" s="18"/>
      <c r="AJ31" s="18"/>
      <c r="AK31" s="18"/>
    </row>
    <row r="32" spans="1:37" ht="15" customHeight="1">
      <c r="A32" s="39"/>
      <c r="B32" s="509"/>
      <c r="C32" s="509"/>
      <c r="D32" s="504"/>
      <c r="E32" s="512" t="str">
        <f ca="1">IF(I9=Translation!B101,IF(E30=Translation!B107,Translation!B47,(IF(E30=Translation!B108,Translation!B47,(IF(E30=Translation!B109,Translation!B45,(IF(E30=Translation!B110,Translation!B51,""))))))),"")</f>
        <v/>
      </c>
      <c r="F32" s="513"/>
      <c r="G32" s="513"/>
      <c r="H32" s="514"/>
      <c r="I32" s="140">
        <v>0</v>
      </c>
      <c r="J32" s="341" t="str">
        <f ca="1">IF(AND(E32=Translation!B47,I32&gt;600),Translation!B95,IF(AND(E32=Translation!B45,I32&gt;2),Translation!B91,IF(AND(E32=Translation!B50,I32&gt;5500),Translation!B97,"")))</f>
        <v/>
      </c>
      <c r="K32" s="622"/>
      <c r="L32" s="623"/>
      <c r="M32" s="623"/>
      <c r="N32" s="623"/>
      <c r="O32" s="623"/>
      <c r="P32" s="623"/>
      <c r="Q32" s="623"/>
      <c r="R32" s="623"/>
      <c r="S32" s="624"/>
      <c r="T32" s="39"/>
      <c r="U32" s="20"/>
      <c r="V32" s="20"/>
      <c r="W32" s="20"/>
      <c r="Y32" s="31"/>
      <c r="Z32" s="31"/>
      <c r="AB32" s="18"/>
      <c r="AC32" s="18"/>
      <c r="AD32" s="18"/>
      <c r="AE32" s="18"/>
      <c r="AF32" s="18"/>
      <c r="AG32" s="18"/>
      <c r="AH32" s="18"/>
      <c r="AI32" s="18"/>
      <c r="AJ32" s="18"/>
      <c r="AK32" s="18"/>
    </row>
    <row r="33" spans="1:37" ht="15" customHeight="1">
      <c r="A33" s="39"/>
      <c r="B33" s="509"/>
      <c r="C33" s="509"/>
      <c r="D33" s="504"/>
      <c r="E33" s="512" t="str">
        <f ca="1">IF(I9=Translation!B101,IF(E30=Translation!B107,"",(IF(E30=Translation!B108,"",(IF(E30=Translation!B109,Translation!B46,(IF(E30=Translation!B110,"",""))))))),"")</f>
        <v/>
      </c>
      <c r="F33" s="513"/>
      <c r="G33" s="513"/>
      <c r="H33" s="514"/>
      <c r="I33" s="283">
        <v>0</v>
      </c>
      <c r="J33" s="341" t="str">
        <f ca="1">IF(AND(E33=Translation!B46,I33&gt;120),Translation!B94,"")</f>
        <v/>
      </c>
      <c r="T33" s="38"/>
      <c r="Y33" s="31"/>
      <c r="Z33" s="31"/>
      <c r="AB33" s="18"/>
      <c r="AC33" s="18"/>
      <c r="AD33" s="18"/>
      <c r="AE33" s="18"/>
      <c r="AF33" s="18"/>
      <c r="AG33" s="18"/>
      <c r="AH33" s="18"/>
      <c r="AI33" s="18"/>
      <c r="AJ33" s="18"/>
      <c r="AK33" s="18"/>
    </row>
    <row r="34" spans="1:37" ht="15" customHeight="1">
      <c r="A34" s="39"/>
      <c r="B34" s="509"/>
      <c r="C34" s="509"/>
      <c r="D34" s="504"/>
      <c r="E34" s="580"/>
      <c r="F34" s="581"/>
      <c r="G34" s="581"/>
      <c r="H34" s="581"/>
      <c r="I34" s="142"/>
      <c r="J34" s="343"/>
      <c r="T34" s="38"/>
      <c r="U34" s="20"/>
      <c r="AB34" s="18"/>
      <c r="AC34" s="18"/>
      <c r="AD34" s="18"/>
      <c r="AE34" s="18"/>
      <c r="AF34" s="18"/>
      <c r="AG34" s="18"/>
      <c r="AH34" s="18"/>
      <c r="AI34" s="18"/>
      <c r="AJ34" s="18"/>
      <c r="AK34" s="18"/>
    </row>
    <row r="35" spans="1:37" ht="15" customHeight="1">
      <c r="A35" s="39"/>
      <c r="B35" s="500" t="str">
        <f ca="1">IF(I9=Translation!B101,Translation!B52,"")</f>
        <v/>
      </c>
      <c r="C35" s="500"/>
      <c r="D35" s="501"/>
      <c r="E35" s="502" t="str">
        <f ca="1">IF(I9=Translation!B101,Translation!B53,"")</f>
        <v/>
      </c>
      <c r="F35" s="503"/>
      <c r="G35" s="503"/>
      <c r="H35" s="323" t="str">
        <f ca="1">IF(I9=Translation!B101,Translation!B30,"")</f>
        <v/>
      </c>
      <c r="I35" s="334" t="s">
        <v>16</v>
      </c>
      <c r="J35" s="149"/>
      <c r="Y35" s="31"/>
      <c r="Z35" s="31"/>
      <c r="AB35" s="18"/>
      <c r="AC35" s="18"/>
      <c r="AD35" s="18"/>
      <c r="AE35" s="18"/>
      <c r="AF35" s="18"/>
      <c r="AG35" s="18"/>
      <c r="AH35" s="18"/>
      <c r="AI35" s="18"/>
      <c r="AJ35" s="18"/>
      <c r="AK35" s="18"/>
    </row>
    <row r="36" spans="1:37" ht="15" customHeight="1">
      <c r="A36" s="39"/>
      <c r="B36" s="510" t="str">
        <f ca="1">IF((AND(I9=Translation!B101, I35=Translation!B101)),Translation!B54,"")</f>
        <v/>
      </c>
      <c r="C36" s="510"/>
      <c r="D36" s="511"/>
      <c r="E36" s="573" t="str">
        <f ca="1">IF((AND(I9=Translation!B101, I35=Translation!B101)),Translation!B55,"")</f>
        <v/>
      </c>
      <c r="F36" s="574"/>
      <c r="G36" s="574"/>
      <c r="H36" s="575"/>
      <c r="I36" s="208">
        <v>1</v>
      </c>
      <c r="J36" s="606" t="str">
        <f ca="1">IF(I9&lt;&gt;Translation!B101,"",IF(I35&lt;&gt;Translation!B101,"",IF(AND(I35=Translation!B101,(I36+I37)=0),Translation!B73,"")))</f>
        <v/>
      </c>
      <c r="K36" s="606"/>
      <c r="L36" s="606"/>
      <c r="M36" s="606"/>
      <c r="N36" s="606"/>
      <c r="O36" s="606"/>
      <c r="Y36" s="31"/>
      <c r="Z36" s="31"/>
      <c r="AB36" s="18"/>
      <c r="AC36" s="18"/>
      <c r="AD36" s="18"/>
      <c r="AE36" s="18"/>
      <c r="AF36" s="18"/>
      <c r="AG36" s="18"/>
      <c r="AH36" s="18"/>
      <c r="AI36" s="18"/>
      <c r="AJ36" s="18"/>
      <c r="AK36" s="18"/>
    </row>
    <row r="37" spans="1:37" ht="15" customHeight="1">
      <c r="A37" s="39"/>
      <c r="B37" s="510" t="str">
        <f ca="1">IF((AND(I9=Translation!B101, I35=Translation!B101)),Translation!B56,"")</f>
        <v/>
      </c>
      <c r="C37" s="510"/>
      <c r="D37" s="511"/>
      <c r="E37" s="573" t="str">
        <f ca="1">IF((AND(I9=Translation!B101, I35=Translation!B101)),Translation!B57,"")</f>
        <v/>
      </c>
      <c r="F37" s="574"/>
      <c r="G37" s="574"/>
      <c r="H37" s="575"/>
      <c r="I37" s="208">
        <v>0</v>
      </c>
      <c r="J37" s="606" t="str">
        <f ca="1">IF(I9&lt;&gt;Translation!B101,"",IF(I35&lt;&gt;Translation!B101,"",IF(J36=Translation!B73,"",IF(J39=Translation!B75,"",IF(AND(I35=Translation!B101,I39&gt;=(I36+I37)),"",IF(AND(I35=Translation!B101,(CALC_5!N33&lt;I36+I37)),Translation!B75,IF(AND(I35=Translation!B101,(CALC_5!N33&lt;I39)),Translation!B75,"")))))))</f>
        <v/>
      </c>
      <c r="K37" s="606"/>
      <c r="L37" s="606"/>
      <c r="M37" s="606"/>
      <c r="N37" s="606"/>
      <c r="O37" s="606"/>
      <c r="AB37" s="18"/>
      <c r="AC37" s="18"/>
      <c r="AD37" s="18"/>
      <c r="AE37" s="18"/>
      <c r="AF37" s="18"/>
      <c r="AG37" s="18"/>
      <c r="AH37" s="18"/>
      <c r="AI37" s="18"/>
      <c r="AJ37" s="18"/>
      <c r="AK37" s="18"/>
    </row>
    <row r="38" spans="1:37" ht="15" customHeight="1">
      <c r="A38" s="39"/>
      <c r="B38" s="511" t="str">
        <f ca="1">IF((AND(I9=Translation!B101, I35=Translation!B101)),Translation!B58,"")</f>
        <v/>
      </c>
      <c r="C38" s="595"/>
      <c r="D38" s="595"/>
      <c r="E38" s="573" t="str">
        <f ca="1">IF((AND(I9=Translation!B101, I35=Translation!B101)),Translation!B59,"")</f>
        <v/>
      </c>
      <c r="F38" s="574"/>
      <c r="G38" s="574"/>
      <c r="H38" s="575"/>
      <c r="I38" s="208">
        <v>0</v>
      </c>
      <c r="J38" s="606" t="str">
        <f ca="1">IF(I9&lt;&gt;Translation!B101,"",IF(I35&lt;&gt;Translation!B101,"",IF(AND(I35=Translation!B101,J36="",(I36+I37)*4 &lt; I38),Translation!B76,"")))</f>
        <v/>
      </c>
      <c r="K38" s="606"/>
      <c r="L38" s="606"/>
      <c r="M38" s="606"/>
      <c r="N38" s="606"/>
      <c r="O38" s="606"/>
      <c r="AB38" s="18"/>
      <c r="AC38" s="18"/>
      <c r="AD38" s="18"/>
      <c r="AE38" s="18"/>
      <c r="AF38" s="18"/>
      <c r="AG38" s="18"/>
      <c r="AH38" s="18"/>
      <c r="AI38" s="18"/>
      <c r="AJ38" s="18"/>
      <c r="AK38" s="18"/>
    </row>
    <row r="39" spans="1:37" ht="15" customHeight="1">
      <c r="A39" s="39"/>
      <c r="B39" s="504"/>
      <c r="C39" s="505"/>
      <c r="D39" s="505"/>
      <c r="E39" s="601" t="str">
        <f ca="1">IF((AND(I9=Translation!B101, I35=Translation!B101)),Translation!B60,"")</f>
        <v/>
      </c>
      <c r="F39" s="602"/>
      <c r="G39" s="602"/>
      <c r="H39" s="603"/>
      <c r="I39" s="208">
        <v>1</v>
      </c>
      <c r="J39" s="606" t="str">
        <f ca="1">IF(I9&lt;&gt;Translation!B101,"",IF(I35&lt;&gt;Translation!B101,"",IF(J36=Translation!B73,"",IF(AND(I35=Translation!B101,(I36+I37)=0,I38&gt;0),"",IF(AND(I35=Translation!B101,(I36+I37)&gt;I39),Translation!B77,IF(AND(I35=Translation!B101,I39&gt;(I36+I37)*2),Translation!B78,IF(AND(I35=Translation!B101,(CALC_5!N33 &lt; I39)),Translation!B75,"")))))))</f>
        <v/>
      </c>
      <c r="K39" s="606"/>
      <c r="L39" s="606"/>
      <c r="M39" s="606"/>
      <c r="N39" s="606"/>
      <c r="O39" s="606"/>
      <c r="AB39" s="18"/>
      <c r="AC39" s="18"/>
      <c r="AD39" s="18"/>
      <c r="AE39" s="18"/>
      <c r="AF39" s="18"/>
      <c r="AG39" s="18"/>
      <c r="AH39" s="18"/>
      <c r="AI39" s="18"/>
      <c r="AJ39" s="18"/>
      <c r="AK39" s="18"/>
    </row>
    <row r="40" spans="1:37" ht="15" customHeight="1">
      <c r="A40" s="39"/>
      <c r="B40" s="596"/>
      <c r="C40" s="597"/>
      <c r="D40" s="597"/>
      <c r="E40" s="598" t="str">
        <f ca="1">IF((AND(I9=Translation!B101, I35=Translation!B101)),Translation!B61,"")</f>
        <v/>
      </c>
      <c r="F40" s="599"/>
      <c r="G40" s="599"/>
      <c r="H40" s="600"/>
      <c r="I40" s="208">
        <v>0</v>
      </c>
      <c r="J40" s="606" t="str">
        <f ca="1">IF(I9&lt;&gt;Translation!B101,"",IF(I35&lt;&gt;Translation!B101,"",IF(J36=Translation!B73,"",IF(I40&gt;(I36+I37),Translation!B79,""))))</f>
        <v/>
      </c>
      <c r="K40" s="606"/>
      <c r="L40" s="606"/>
      <c r="M40" s="606"/>
      <c r="N40" s="606"/>
      <c r="O40" s="606"/>
      <c r="P40" s="434" t="str">
        <f ca="1">Translation!B120&amp;"*"</f>
        <v>Total heat loss*</v>
      </c>
      <c r="Q40" s="434"/>
      <c r="R40" s="434"/>
      <c r="S40" s="434"/>
      <c r="V40" s="20"/>
      <c r="W40" s="20"/>
      <c r="AB40" s="18"/>
      <c r="AC40" s="18"/>
      <c r="AD40" s="18"/>
      <c r="AE40" s="18"/>
      <c r="AF40" s="18"/>
      <c r="AG40" s="18"/>
      <c r="AH40" s="18"/>
      <c r="AI40" s="18"/>
      <c r="AJ40" s="18"/>
      <c r="AK40" s="18"/>
    </row>
    <row r="41" spans="1:37" ht="15" customHeight="1">
      <c r="A41" s="39"/>
      <c r="B41" s="494"/>
      <c r="C41" s="495"/>
      <c r="D41" s="495"/>
      <c r="E41" s="496"/>
      <c r="F41" s="497"/>
      <c r="G41" s="497"/>
      <c r="H41" s="498"/>
      <c r="I41" s="148"/>
      <c r="J41" s="347"/>
      <c r="K41" s="348"/>
      <c r="L41" s="348"/>
      <c r="M41" s="348"/>
      <c r="N41" s="348"/>
      <c r="O41" s="351"/>
      <c r="P41" s="436"/>
      <c r="Q41" s="436"/>
      <c r="R41" s="436"/>
      <c r="S41" s="436"/>
      <c r="V41" s="20"/>
      <c r="W41" s="20"/>
      <c r="Y41" s="24"/>
      <c r="Z41" s="24"/>
      <c r="AB41" s="18"/>
      <c r="AC41" s="18"/>
      <c r="AD41" s="18"/>
      <c r="AE41" s="18"/>
      <c r="AF41" s="18"/>
      <c r="AG41" s="18"/>
      <c r="AH41" s="18"/>
      <c r="AI41" s="18"/>
      <c r="AJ41" s="18"/>
      <c r="AK41" s="18"/>
    </row>
    <row r="42" spans="1:37" ht="15" customHeight="1">
      <c r="A42" s="39"/>
      <c r="B42" s="500" t="str">
        <f ca="1">IF(I9=Translation!B101,Translation!B62,"")</f>
        <v/>
      </c>
      <c r="C42" s="500"/>
      <c r="D42" s="501"/>
      <c r="E42" s="502" t="str">
        <f ca="1">IF(I9=Translation!B101,Translation!B63,"")</f>
        <v/>
      </c>
      <c r="F42" s="503"/>
      <c r="G42" s="503"/>
      <c r="H42" s="323" t="str">
        <f ca="1">IF(I9=Translation!B101,Translation!B30,"")</f>
        <v/>
      </c>
      <c r="I42" s="334" t="s">
        <v>16</v>
      </c>
      <c r="J42" s="350"/>
      <c r="K42" s="351"/>
      <c r="L42" s="351"/>
      <c r="M42" s="351"/>
      <c r="N42" s="351"/>
      <c r="O42" s="351"/>
      <c r="P42" s="614"/>
      <c r="Q42" s="610" t="str">
        <f ca="1">Translation!B122</f>
        <v>Idle</v>
      </c>
      <c r="R42" s="535" t="str">
        <f ca="1">Translation!B123</f>
        <v>Low 
power</v>
      </c>
      <c r="S42" s="612" t="str">
        <f ca="1">Translation!B124</f>
        <v>Full 
power</v>
      </c>
      <c r="V42" s="20"/>
      <c r="W42" s="20"/>
      <c r="Y42" s="24"/>
      <c r="Z42" s="24"/>
      <c r="AB42" s="18"/>
      <c r="AC42" s="18"/>
      <c r="AD42" s="18"/>
      <c r="AE42" s="18"/>
      <c r="AF42" s="18"/>
      <c r="AG42" s="18"/>
      <c r="AH42" s="18"/>
      <c r="AI42" s="18"/>
      <c r="AJ42" s="18"/>
      <c r="AK42" s="18"/>
    </row>
    <row r="43" spans="1:37" ht="15" customHeight="1">
      <c r="A43" s="39"/>
      <c r="B43" s="504"/>
      <c r="C43" s="505"/>
      <c r="D43" s="505"/>
      <c r="E43" s="506" t="str">
        <f ca="1">IF((AND(I9=Translation!B101, I42=Translation!B101)),Translation!B64,"")</f>
        <v/>
      </c>
      <c r="F43" s="507"/>
      <c r="G43" s="507"/>
      <c r="H43" s="508"/>
      <c r="I43" s="208">
        <v>1</v>
      </c>
      <c r="J43" s="499" t="str">
        <f ca="1">IF(I9&lt;&gt;Translation!B101,"",IF(I42=Translation!B102,"",IF(AND(I42=Translation!B101,(CALC_5!N36 &lt; CALC_5!H33+CALC_5!H38+CALC_5!H40),J37&lt;&gt;Translation!B75,J39&lt;&gt;Translation!B75),Translation!B75,"")))</f>
        <v/>
      </c>
      <c r="K43" s="499"/>
      <c r="L43" s="499"/>
      <c r="M43" s="499"/>
      <c r="N43" s="499"/>
      <c r="O43" s="499"/>
      <c r="P43" s="615"/>
      <c r="Q43" s="611"/>
      <c r="R43" s="536"/>
      <c r="S43" s="613"/>
      <c r="V43" s="20"/>
      <c r="W43" s="20"/>
      <c r="Y43" s="24"/>
      <c r="Z43" s="24"/>
      <c r="AB43" s="18"/>
      <c r="AC43" s="18"/>
      <c r="AD43" s="18"/>
      <c r="AE43" s="18"/>
      <c r="AF43" s="18"/>
      <c r="AG43" s="18"/>
      <c r="AH43" s="18"/>
      <c r="AI43" s="18"/>
      <c r="AJ43" s="18"/>
      <c r="AK43" s="18"/>
    </row>
    <row r="44" spans="1:37" ht="15" customHeight="1">
      <c r="A44" s="39"/>
      <c r="B44" s="494"/>
      <c r="C44" s="495"/>
      <c r="D44" s="495"/>
      <c r="E44" s="496"/>
      <c r="F44" s="497"/>
      <c r="G44" s="497"/>
      <c r="H44" s="498"/>
      <c r="I44" s="148"/>
      <c r="P44" s="583" t="str">
        <f ca="1">Translation!B127</f>
        <v>W</v>
      </c>
      <c r="Q44" s="592" t="str">
        <f ca="1">IF(CALC_5!H7=0,"-",CALC_5!K54)</f>
        <v>-</v>
      </c>
      <c r="R44" s="592" t="str">
        <f ca="1">IF(CALC_5!H7=0,"-",CALC_5!L54)</f>
        <v>-</v>
      </c>
      <c r="S44" s="604" t="str">
        <f ca="1">IF(CALC_5!H7=0,"-",CALC_5!M54)</f>
        <v>-</v>
      </c>
      <c r="V44" s="20"/>
      <c r="W44" s="20"/>
      <c r="Y44" s="24"/>
      <c r="Z44" s="24"/>
      <c r="AB44" s="18"/>
      <c r="AC44" s="18"/>
      <c r="AD44" s="18"/>
      <c r="AE44" s="18"/>
      <c r="AF44" s="18"/>
      <c r="AG44" s="18"/>
      <c r="AH44" s="18"/>
      <c r="AI44" s="18"/>
      <c r="AJ44" s="18"/>
      <c r="AK44" s="18"/>
    </row>
    <row r="45" spans="1:37" ht="15" customHeight="1">
      <c r="A45" s="39"/>
      <c r="B45" s="500" t="str">
        <f ca="1">IF(I9=Translation!B101,Translation!B65,"")</f>
        <v/>
      </c>
      <c r="C45" s="500"/>
      <c r="D45" s="501"/>
      <c r="E45" s="502" t="str">
        <f ca="1">IF(I9=Translation!B101,Translation!B66,"")</f>
        <v/>
      </c>
      <c r="F45" s="503"/>
      <c r="G45" s="503"/>
      <c r="H45" s="323" t="str">
        <f ca="1">IF(I9=Translation!B101,Translation!B30,"")</f>
        <v/>
      </c>
      <c r="I45" s="379" t="s">
        <v>16</v>
      </c>
      <c r="P45" s="584"/>
      <c r="Q45" s="593"/>
      <c r="R45" s="593"/>
      <c r="S45" s="605"/>
      <c r="V45" s="20"/>
      <c r="W45" s="20"/>
      <c r="Y45" s="24"/>
      <c r="Z45" s="24"/>
      <c r="AB45" s="18"/>
      <c r="AC45" s="18"/>
      <c r="AD45" s="18"/>
      <c r="AE45" s="18"/>
      <c r="AF45" s="18"/>
      <c r="AG45" s="18"/>
      <c r="AH45" s="18"/>
      <c r="AI45" s="18"/>
      <c r="AJ45" s="18"/>
      <c r="AK45" s="18"/>
    </row>
    <row r="46" spans="1:37" ht="15" customHeight="1">
      <c r="A46" s="39"/>
      <c r="B46" s="504"/>
      <c r="C46" s="505"/>
      <c r="D46" s="505"/>
      <c r="E46" s="506" t="str">
        <f ca="1">IF((AND(I9=Translation!B101, I45=Translation!B101)),Translation!B67,"")</f>
        <v/>
      </c>
      <c r="F46" s="507"/>
      <c r="G46" s="507"/>
      <c r="H46" s="508"/>
      <c r="I46" s="208">
        <v>1</v>
      </c>
      <c r="J46" s="499" t="str">
        <f ca="1">IF(I9&lt;&gt;Translation!B101,"",IF(I45=Translation!B102,"",IF(AND(I45=Translation!B101,(CALC_5!N38 &lt; CALC_5!H33+CALC_5!H36+CALC_5!H40),J37&lt;&gt;Translation!B75,J39&lt;&gt;Translation!B75,J43&lt;&gt;Translation!B75),Translation!B75,"")))</f>
        <v/>
      </c>
      <c r="K46" s="499"/>
      <c r="L46" s="499"/>
      <c r="M46" s="499"/>
      <c r="N46" s="499"/>
      <c r="O46" s="499"/>
      <c r="P46" s="585" t="str">
        <f ca="1">Translation!B129</f>
        <v>BTU/h</v>
      </c>
      <c r="Q46" s="617" t="str">
        <f ca="1">IF(CALC_5!H7=0,"-",CALC_5!K56)</f>
        <v>-</v>
      </c>
      <c r="R46" s="617" t="str">
        <f ca="1">IF(CALC_5!H7=0,"-",CALC_5!L56)</f>
        <v>-</v>
      </c>
      <c r="S46" s="604" t="str">
        <f ca="1">IF(CALC_5!H7=0,"-",CALC_5!M56)</f>
        <v>-</v>
      </c>
      <c r="V46" s="20"/>
      <c r="W46" s="20"/>
      <c r="Y46" s="24"/>
      <c r="Z46" s="24"/>
      <c r="AB46" s="18"/>
      <c r="AC46" s="18"/>
      <c r="AD46" s="18"/>
      <c r="AE46" s="18"/>
      <c r="AF46" s="18"/>
      <c r="AG46" s="18"/>
      <c r="AH46" s="18"/>
      <c r="AI46" s="18"/>
      <c r="AJ46" s="18"/>
      <c r="AK46" s="18"/>
    </row>
    <row r="47" spans="1:37" ht="15" customHeight="1">
      <c r="A47" s="39"/>
      <c r="B47" s="494"/>
      <c r="C47" s="495"/>
      <c r="D47" s="495"/>
      <c r="E47" s="496"/>
      <c r="F47" s="497"/>
      <c r="G47" s="497"/>
      <c r="H47" s="498"/>
      <c r="I47" s="148"/>
      <c r="P47" s="586"/>
      <c r="Q47" s="618"/>
      <c r="R47" s="618"/>
      <c r="S47" s="625"/>
      <c r="V47" s="20"/>
      <c r="W47" s="20"/>
      <c r="Y47" s="24"/>
      <c r="Z47" s="24"/>
      <c r="AB47" s="18"/>
      <c r="AC47" s="18"/>
      <c r="AD47" s="18"/>
      <c r="AE47" s="18"/>
      <c r="AF47" s="18"/>
      <c r="AG47" s="18"/>
      <c r="AH47" s="18"/>
      <c r="AI47" s="18"/>
      <c r="AJ47" s="18"/>
      <c r="AK47" s="18"/>
    </row>
    <row r="48" spans="1:37" ht="15" customHeight="1">
      <c r="A48" s="39"/>
      <c r="B48" s="500" t="str">
        <f ca="1">IF(I9=Translation!B101,Translation!B68,"")</f>
        <v/>
      </c>
      <c r="C48" s="500"/>
      <c r="D48" s="501"/>
      <c r="E48" s="502" t="str">
        <f ca="1">IF(I9=Translation!B101,Translation!B69,"")</f>
        <v/>
      </c>
      <c r="F48" s="503"/>
      <c r="G48" s="503"/>
      <c r="H48" s="323" t="str">
        <f ca="1">IF(I9=Translation!B101,Translation!B30,"")</f>
        <v/>
      </c>
      <c r="I48" s="379" t="s">
        <v>16</v>
      </c>
      <c r="P48" s="616" t="str">
        <f ca="1">Translation!B130</f>
        <v>kcal/h</v>
      </c>
      <c r="Q48" s="617" t="str">
        <f ca="1">IF(CALC_5!H7=0,"-",CALC_5!K58)</f>
        <v>-</v>
      </c>
      <c r="R48" s="617" t="str">
        <f ca="1">IF(CALC_5!H7=0,"-",CALC_5!L58)</f>
        <v>-</v>
      </c>
      <c r="S48" s="604" t="str">
        <f ca="1">IF(CALC_5!H7=0,"-",CALC_5!M58)</f>
        <v>-</v>
      </c>
      <c r="V48" s="20"/>
      <c r="W48" s="20"/>
      <c r="Y48" s="24"/>
      <c r="Z48" s="24"/>
      <c r="AB48" s="18"/>
      <c r="AC48" s="18"/>
      <c r="AD48" s="18"/>
      <c r="AE48" s="18"/>
      <c r="AF48" s="18"/>
      <c r="AG48" s="18"/>
      <c r="AH48" s="18"/>
      <c r="AI48" s="18"/>
      <c r="AJ48" s="18"/>
      <c r="AK48" s="18"/>
    </row>
    <row r="49" spans="1:37" ht="15" customHeight="1">
      <c r="A49" s="39"/>
      <c r="B49" s="504"/>
      <c r="C49" s="505"/>
      <c r="D49" s="505"/>
      <c r="E49" s="506" t="str">
        <f ca="1">IF((AND(I9=Translation!B101, I48=Translation!B101)),Translation!B70,"")</f>
        <v/>
      </c>
      <c r="F49" s="507"/>
      <c r="G49" s="507"/>
      <c r="H49" s="508"/>
      <c r="I49" s="208">
        <v>1</v>
      </c>
      <c r="J49" s="499" t="str">
        <f ca="1">IF(I9&lt;&gt;Translation!B101,"",IF(I48=Translation!B102,"",IF(AND(I48=Translation!B101,(CALC_5!N40 &lt; CALC_5!H33+CALC_5!H36+CALC_5!H38),J37&lt;&gt;Translation!B75,J39&lt;&gt;Translation!B75,J43&lt;&gt;Translation!B75,J46&lt;&gt;Translation!B75),Translation!B75,"")))</f>
        <v/>
      </c>
      <c r="K49" s="499"/>
      <c r="L49" s="499"/>
      <c r="M49" s="499"/>
      <c r="N49" s="499"/>
      <c r="O49" s="499"/>
      <c r="P49" s="616"/>
      <c r="Q49" s="618"/>
      <c r="R49" s="618"/>
      <c r="S49" s="625"/>
      <c r="V49" s="20"/>
      <c r="W49" s="20"/>
      <c r="Y49" s="24"/>
      <c r="Z49" s="24"/>
      <c r="AB49" s="18"/>
      <c r="AC49" s="18"/>
      <c r="AD49" s="18"/>
      <c r="AE49" s="18"/>
      <c r="AF49" s="18"/>
      <c r="AG49" s="18"/>
      <c r="AH49" s="18"/>
      <c r="AI49" s="18"/>
      <c r="AJ49" s="18"/>
      <c r="AK49" s="18"/>
    </row>
    <row r="50" spans="1:37" ht="15" customHeight="1">
      <c r="A50" s="39"/>
      <c r="J50" s="499" t="str">
        <f ca="1">IF(I9&lt;&gt;Translation!B101,"",IF(AND(I35&lt;&gt;Translation!B101,I42=Translation!B102),"",IF(AND(I35=Translation!B101,CALC_5!N32 &gt; CALC_5!N33,I14&lt;2,I36+I37 &gt;= 1),Translation!B74,IF(AND(I35=Translation!B101,I39 &gt; CALC_5!N33,I14&lt;2,I36+I37 &gt; 0),Translation!B74,IF(AND(I42=Translation!B101,J43=Translation!B75,I14&lt;2,I43 &gt; 0),Translation!B74,IF(AND(I45=Translation!B101,J46=Translation!B75,I14&lt;2,I46 &gt; 0),Translation!B74,IF(AND(I48=Translation!B101,J49=Translation!B75,I14&lt;2,I49 &gt; 0),Translation!B74,"")))))))</f>
        <v/>
      </c>
      <c r="K50" s="499"/>
      <c r="L50" s="499"/>
      <c r="M50" s="499"/>
      <c r="N50" s="499"/>
      <c r="O50" s="499"/>
      <c r="P50" s="582" t="str">
        <f ca="1">Translation!B131</f>
        <v>* Excluding call stations and 3rd party devices</v>
      </c>
      <c r="Q50" s="582"/>
      <c r="R50" s="582"/>
      <c r="S50" s="582"/>
      <c r="V50" s="20"/>
      <c r="W50" s="20"/>
      <c r="Y50" s="24"/>
      <c r="Z50" s="24"/>
      <c r="AB50" s="18"/>
      <c r="AC50" s="18"/>
      <c r="AD50" s="18"/>
      <c r="AE50" s="18"/>
      <c r="AF50" s="18"/>
      <c r="AG50" s="18"/>
      <c r="AH50" s="18"/>
      <c r="AI50" s="18"/>
      <c r="AJ50" s="18"/>
      <c r="AK50" s="18"/>
    </row>
    <row r="51" spans="1:37" ht="15" customHeight="1">
      <c r="A51" s="39"/>
      <c r="P51" s="582"/>
      <c r="Q51" s="582"/>
      <c r="R51" s="582"/>
      <c r="S51" s="582"/>
      <c r="V51" s="20"/>
      <c r="W51" s="20"/>
      <c r="Y51" s="24"/>
      <c r="Z51" s="24"/>
      <c r="AB51" s="18"/>
      <c r="AC51" s="18"/>
      <c r="AD51" s="18"/>
      <c r="AE51" s="18"/>
      <c r="AF51" s="18"/>
      <c r="AG51" s="18"/>
      <c r="AH51" s="18"/>
      <c r="AI51" s="18"/>
      <c r="AJ51" s="18"/>
      <c r="AK51" s="18"/>
    </row>
    <row r="52" spans="1:37" ht="15" customHeight="1">
      <c r="A52" s="39"/>
      <c r="Q52" s="96"/>
      <c r="R52" s="96"/>
      <c r="V52" s="20"/>
      <c r="W52" s="20"/>
      <c r="Y52" s="24"/>
      <c r="Z52" s="24"/>
      <c r="AB52" s="18"/>
      <c r="AC52" s="18"/>
      <c r="AD52" s="18"/>
      <c r="AE52" s="18"/>
      <c r="AF52" s="18"/>
      <c r="AG52" s="18"/>
      <c r="AH52" s="18"/>
      <c r="AI52" s="18"/>
      <c r="AJ52" s="18"/>
      <c r="AK52" s="18"/>
    </row>
    <row r="53" spans="1:37" ht="15" customHeight="1">
      <c r="A53" s="39"/>
      <c r="B53" s="216"/>
      <c r="C53" s="216"/>
      <c r="D53" s="216"/>
      <c r="E53" s="216"/>
      <c r="F53" s="216"/>
      <c r="G53" s="216"/>
      <c r="H53" s="216"/>
      <c r="I53" s="216"/>
      <c r="J53" s="216"/>
      <c r="K53" s="216"/>
      <c r="L53" s="216"/>
      <c r="M53" s="216"/>
      <c r="N53" s="216"/>
      <c r="O53" s="216"/>
      <c r="P53" s="216"/>
      <c r="Q53" s="216"/>
      <c r="R53" s="352"/>
      <c r="S53" s="352"/>
      <c r="T53" s="20"/>
      <c r="U53" s="26"/>
      <c r="V53" s="26"/>
      <c r="W53" s="20"/>
      <c r="AA53" s="13"/>
      <c r="AB53" s="18"/>
      <c r="AC53" s="18"/>
      <c r="AD53" s="18"/>
      <c r="AE53" s="18"/>
      <c r="AF53" s="18"/>
      <c r="AG53" s="18"/>
      <c r="AH53" s="18"/>
      <c r="AI53" s="18"/>
      <c r="AJ53" s="18"/>
      <c r="AK53" s="18"/>
    </row>
    <row r="54" spans="1:37" ht="15" customHeight="1">
      <c r="A54" s="229"/>
      <c r="B54" s="223"/>
      <c r="C54" s="224"/>
      <c r="D54" s="224"/>
      <c r="E54" s="224"/>
      <c r="F54" s="224"/>
      <c r="G54" s="224"/>
      <c r="H54" s="224"/>
      <c r="I54" s="225"/>
      <c r="J54" s="225"/>
      <c r="K54" s="225"/>
      <c r="L54" s="225"/>
      <c r="M54" s="225"/>
      <c r="N54" s="225"/>
      <c r="O54" s="225"/>
      <c r="P54" s="225"/>
      <c r="Q54" s="359"/>
      <c r="R54" s="360"/>
      <c r="S54" s="257"/>
      <c r="T54" s="36"/>
      <c r="U54" s="36"/>
      <c r="V54" s="20"/>
      <c r="Z54" s="13"/>
      <c r="AB54" s="18"/>
      <c r="AC54" s="18"/>
      <c r="AD54" s="18"/>
      <c r="AE54" s="18"/>
      <c r="AF54" s="18"/>
      <c r="AG54" s="18"/>
      <c r="AH54" s="18"/>
      <c r="AI54" s="18"/>
      <c r="AJ54" s="18"/>
      <c r="AK54" s="18"/>
    </row>
    <row r="55" spans="1:37" ht="15" customHeight="1">
      <c r="A55" s="229"/>
      <c r="B55" s="389" t="str">
        <f ca="1">Translation!B82</f>
        <v>This tool calculates the power requirements for a PRAESENSA system. It calculates up to 6 clusters. A cluster consists of one PRA-MPS3 and the connected devices to be supplied with power. Use the safety factor in the calculation of the battery capacity to compensate the tolerances of battery brands and types. Please also check the rack space requirements for the calculated battery types. For each additional rack a new calculation has to be made.</v>
      </c>
      <c r="C55" s="390"/>
      <c r="D55" s="390"/>
      <c r="E55" s="390"/>
      <c r="F55" s="390"/>
      <c r="G55" s="390"/>
      <c r="H55" s="390"/>
      <c r="I55" s="390"/>
      <c r="J55" s="390"/>
      <c r="K55" s="390"/>
      <c r="L55" s="390"/>
      <c r="M55" s="390"/>
      <c r="N55" s="390"/>
      <c r="O55" s="390"/>
      <c r="P55" s="390"/>
      <c r="Q55" s="390"/>
      <c r="R55" s="390"/>
      <c r="S55" s="253"/>
      <c r="T55" s="10"/>
      <c r="U55" s="10"/>
      <c r="V55" s="20"/>
      <c r="Z55" s="13"/>
      <c r="AB55" s="18"/>
      <c r="AC55" s="18"/>
      <c r="AD55" s="18"/>
      <c r="AE55" s="18"/>
      <c r="AF55" s="18"/>
      <c r="AG55" s="18"/>
      <c r="AH55" s="18"/>
      <c r="AI55" s="18"/>
      <c r="AJ55" s="18"/>
      <c r="AK55" s="18"/>
    </row>
    <row r="56" spans="1:37" ht="15" customHeight="1">
      <c r="A56" s="229"/>
      <c r="B56" s="389"/>
      <c r="C56" s="390"/>
      <c r="D56" s="390"/>
      <c r="E56" s="390"/>
      <c r="F56" s="390"/>
      <c r="G56" s="390"/>
      <c r="H56" s="390"/>
      <c r="I56" s="390"/>
      <c r="J56" s="390"/>
      <c r="K56" s="390"/>
      <c r="L56" s="390"/>
      <c r="M56" s="390"/>
      <c r="N56" s="390"/>
      <c r="O56" s="390"/>
      <c r="P56" s="390"/>
      <c r="Q56" s="390"/>
      <c r="R56" s="390"/>
      <c r="S56" s="253"/>
      <c r="T56" s="10"/>
      <c r="U56" s="10"/>
      <c r="V56" s="20"/>
      <c r="Z56" s="13"/>
      <c r="AB56" s="18"/>
      <c r="AC56" s="18"/>
      <c r="AD56" s="18"/>
      <c r="AE56" s="18"/>
      <c r="AF56" s="18"/>
      <c r="AG56" s="18"/>
      <c r="AH56" s="18"/>
      <c r="AI56" s="18"/>
      <c r="AJ56" s="18"/>
      <c r="AK56" s="18"/>
    </row>
    <row r="57" spans="1:37" ht="15" customHeight="1">
      <c r="A57" s="229"/>
      <c r="B57" s="389"/>
      <c r="C57" s="390"/>
      <c r="D57" s="390"/>
      <c r="E57" s="390"/>
      <c r="F57" s="390"/>
      <c r="G57" s="390"/>
      <c r="H57" s="390"/>
      <c r="I57" s="390"/>
      <c r="J57" s="390"/>
      <c r="K57" s="390"/>
      <c r="L57" s="390"/>
      <c r="M57" s="390"/>
      <c r="N57" s="390"/>
      <c r="O57" s="390"/>
      <c r="P57" s="390"/>
      <c r="Q57" s="390"/>
      <c r="R57" s="390"/>
      <c r="S57" s="253"/>
      <c r="T57" s="10"/>
      <c r="U57" s="10"/>
      <c r="V57" s="20"/>
      <c r="Z57" s="13"/>
      <c r="AB57" s="18"/>
      <c r="AC57" s="18"/>
      <c r="AD57" s="18"/>
      <c r="AE57" s="18"/>
      <c r="AF57" s="18"/>
      <c r="AG57" s="18"/>
      <c r="AH57" s="18"/>
      <c r="AI57" s="18"/>
      <c r="AJ57" s="18"/>
      <c r="AK57" s="18"/>
    </row>
    <row r="58" spans="1:37" ht="15" customHeight="1">
      <c r="A58" s="229"/>
      <c r="B58" s="368"/>
      <c r="C58" s="369"/>
      <c r="D58" s="369"/>
      <c r="E58" s="369"/>
      <c r="F58" s="369"/>
      <c r="G58" s="369"/>
      <c r="H58" s="369"/>
      <c r="I58" s="369"/>
      <c r="J58" s="369"/>
      <c r="K58" s="369"/>
      <c r="L58" s="369"/>
      <c r="M58" s="369"/>
      <c r="N58" s="369"/>
      <c r="O58" s="369"/>
      <c r="P58" s="369"/>
      <c r="Q58" s="369"/>
      <c r="R58" s="369"/>
      <c r="S58" s="253"/>
      <c r="T58" s="10"/>
      <c r="U58" s="10"/>
      <c r="V58" s="20"/>
      <c r="Z58" s="13"/>
      <c r="AB58" s="18"/>
      <c r="AC58" s="18"/>
      <c r="AD58" s="18"/>
      <c r="AE58" s="18"/>
      <c r="AF58" s="18"/>
      <c r="AG58" s="18"/>
      <c r="AH58" s="18"/>
      <c r="AI58" s="18"/>
      <c r="AJ58" s="18"/>
      <c r="AK58" s="18"/>
    </row>
    <row r="59" spans="1:37" ht="15" customHeight="1">
      <c r="A59" s="230"/>
      <c r="B59" s="366" t="str">
        <f ca="1">Translation!B84</f>
        <v>Special Note: Maximum battery current must be observed while it highly varies among different battery types.</v>
      </c>
      <c r="C59" s="216"/>
      <c r="D59" s="216"/>
      <c r="E59" s="216"/>
      <c r="F59" s="216"/>
      <c r="G59" s="216"/>
      <c r="H59" s="216"/>
      <c r="I59" s="216"/>
      <c r="J59" s="216"/>
      <c r="K59" s="216"/>
      <c r="L59" s="216"/>
      <c r="M59" s="216"/>
      <c r="N59" s="216"/>
      <c r="O59" s="216"/>
      <c r="P59" s="216"/>
      <c r="Q59" s="39"/>
      <c r="R59" s="231"/>
      <c r="S59" s="363"/>
      <c r="T59" s="10"/>
      <c r="U59" s="10"/>
      <c r="V59" s="20"/>
      <c r="Z59" s="13"/>
      <c r="AB59" s="18"/>
      <c r="AC59" s="18"/>
      <c r="AD59" s="18"/>
      <c r="AE59" s="18"/>
      <c r="AF59" s="18"/>
      <c r="AG59" s="18"/>
      <c r="AH59" s="18"/>
      <c r="AI59" s="18"/>
      <c r="AJ59" s="18"/>
      <c r="AK59" s="18"/>
    </row>
    <row r="60" spans="1:37" ht="15" customHeight="1">
      <c r="A60" s="229"/>
      <c r="B60" s="364"/>
      <c r="C60" s="39"/>
      <c r="D60" s="221"/>
      <c r="E60" s="221"/>
      <c r="F60" s="221"/>
      <c r="G60" s="221"/>
      <c r="H60" s="221"/>
      <c r="I60" s="221"/>
      <c r="J60" s="221"/>
      <c r="K60" s="221"/>
      <c r="L60" s="221"/>
      <c r="M60" s="221"/>
      <c r="N60" s="221"/>
      <c r="O60" s="221"/>
      <c r="P60" s="221"/>
      <c r="Q60" s="39"/>
      <c r="R60" s="228"/>
      <c r="S60" s="259"/>
      <c r="T60" s="10"/>
      <c r="U60" s="10"/>
      <c r="V60" s="20"/>
      <c r="Z60" s="13"/>
      <c r="AB60" s="18"/>
      <c r="AC60" s="18"/>
      <c r="AD60" s="18"/>
      <c r="AE60" s="18"/>
      <c r="AF60" s="18"/>
      <c r="AG60" s="18"/>
      <c r="AH60" s="18"/>
      <c r="AI60" s="18"/>
      <c r="AJ60" s="18"/>
      <c r="AK60" s="18"/>
    </row>
    <row r="61" spans="1:37" ht="15" customHeight="1">
      <c r="A61" s="230"/>
      <c r="B61" s="389" t="str">
        <f ca="1">Translation!B87</f>
        <v>The Power calculator serves as a support tool only. It cannot substitute professional advice from technical experts. For further details, our sales and support team will be happy to assist. Bosch does not warrant that the tool will fulfill any specific or general user requirement and disclaims any warranty for fitness for a specific purpose. To the extent permitted by law, Bosch will not accept any liability for any loss, damage or other consequences resulting from the use of the tool.</v>
      </c>
      <c r="C61" s="390"/>
      <c r="D61" s="390"/>
      <c r="E61" s="390"/>
      <c r="F61" s="390"/>
      <c r="G61" s="390"/>
      <c r="H61" s="390"/>
      <c r="I61" s="390"/>
      <c r="J61" s="390"/>
      <c r="K61" s="390"/>
      <c r="L61" s="390"/>
      <c r="M61" s="390"/>
      <c r="N61" s="390"/>
      <c r="O61" s="390"/>
      <c r="P61" s="390"/>
      <c r="Q61" s="390"/>
      <c r="R61" s="390"/>
      <c r="S61" s="253"/>
      <c r="T61" s="10"/>
      <c r="U61" s="10"/>
      <c r="V61" s="20"/>
      <c r="Z61" s="13"/>
      <c r="AB61" s="18"/>
      <c r="AC61" s="18"/>
      <c r="AD61" s="18"/>
      <c r="AE61" s="18"/>
      <c r="AF61" s="18"/>
      <c r="AG61" s="18"/>
      <c r="AH61" s="18"/>
      <c r="AI61" s="18"/>
      <c r="AJ61" s="18"/>
      <c r="AK61" s="18"/>
    </row>
    <row r="62" spans="1:37" ht="15" customHeight="1">
      <c r="A62" s="216"/>
      <c r="B62" s="389"/>
      <c r="C62" s="390"/>
      <c r="D62" s="390"/>
      <c r="E62" s="390"/>
      <c r="F62" s="390"/>
      <c r="G62" s="390"/>
      <c r="H62" s="390"/>
      <c r="I62" s="390"/>
      <c r="J62" s="390"/>
      <c r="K62" s="390"/>
      <c r="L62" s="390"/>
      <c r="M62" s="390"/>
      <c r="N62" s="390"/>
      <c r="O62" s="390"/>
      <c r="P62" s="390"/>
      <c r="Q62" s="390"/>
      <c r="R62" s="390"/>
      <c r="S62" s="253"/>
      <c r="T62" s="10"/>
      <c r="U62" s="10"/>
      <c r="V62" s="20"/>
      <c r="Z62" s="13"/>
      <c r="AB62" s="18"/>
      <c r="AC62" s="18"/>
      <c r="AD62" s="18"/>
      <c r="AE62" s="18"/>
      <c r="AF62" s="18"/>
      <c r="AG62" s="18"/>
      <c r="AH62" s="18"/>
      <c r="AI62" s="18"/>
      <c r="AJ62" s="18"/>
      <c r="AK62" s="18"/>
    </row>
    <row r="63" spans="1:37" ht="15" customHeight="1">
      <c r="A63" s="216"/>
      <c r="B63" s="389"/>
      <c r="C63" s="390"/>
      <c r="D63" s="390"/>
      <c r="E63" s="390"/>
      <c r="F63" s="390"/>
      <c r="G63" s="390"/>
      <c r="H63" s="390"/>
      <c r="I63" s="390"/>
      <c r="J63" s="390"/>
      <c r="K63" s="390"/>
      <c r="L63" s="390"/>
      <c r="M63" s="390"/>
      <c r="N63" s="390"/>
      <c r="O63" s="390"/>
      <c r="P63" s="390"/>
      <c r="Q63" s="390"/>
      <c r="R63" s="390"/>
      <c r="S63" s="253"/>
      <c r="T63" s="20"/>
      <c r="U63" s="20"/>
      <c r="V63" s="20"/>
      <c r="Z63" s="13"/>
      <c r="AB63" s="18"/>
      <c r="AC63" s="18"/>
      <c r="AD63" s="18"/>
      <c r="AE63" s="18"/>
      <c r="AF63" s="18"/>
      <c r="AG63" s="18"/>
      <c r="AH63" s="18"/>
      <c r="AI63" s="18"/>
      <c r="AJ63" s="18"/>
      <c r="AK63" s="18"/>
    </row>
    <row r="64" spans="1:37" ht="15" customHeight="1">
      <c r="B64" s="251"/>
      <c r="C64" s="288"/>
      <c r="D64" s="288"/>
      <c r="E64" s="288"/>
      <c r="F64" s="288"/>
      <c r="G64" s="288"/>
      <c r="H64" s="288"/>
      <c r="I64" s="288"/>
      <c r="J64" s="288"/>
      <c r="K64" s="288"/>
      <c r="L64" s="288"/>
      <c r="M64" s="288"/>
      <c r="N64" s="288"/>
      <c r="O64" s="288"/>
      <c r="P64" s="288"/>
      <c r="Q64" s="361"/>
      <c r="R64" s="362"/>
      <c r="S64" s="254"/>
      <c r="AA64" s="13"/>
      <c r="AB64" s="18"/>
      <c r="AC64" s="18"/>
      <c r="AD64" s="18"/>
      <c r="AE64" s="18"/>
      <c r="AF64" s="18"/>
      <c r="AG64" s="18"/>
      <c r="AH64" s="18"/>
      <c r="AI64" s="18"/>
      <c r="AJ64" s="18"/>
      <c r="AK64" s="18"/>
    </row>
    <row r="65" spans="9:37" ht="15" customHeight="1">
      <c r="I65" s="40"/>
      <c r="J65" s="168"/>
      <c r="K65" s="40"/>
      <c r="L65" s="40"/>
      <c r="M65" s="40"/>
      <c r="N65" s="40"/>
      <c r="O65" s="40"/>
      <c r="P65" s="40"/>
      <c r="Q65" s="40"/>
      <c r="R65" s="40"/>
      <c r="AA65" s="13"/>
      <c r="AB65" s="18"/>
      <c r="AC65" s="18"/>
      <c r="AD65" s="18"/>
      <c r="AE65" s="18"/>
      <c r="AF65" s="18"/>
      <c r="AG65" s="18"/>
      <c r="AH65" s="18"/>
      <c r="AI65" s="18"/>
      <c r="AJ65" s="18"/>
      <c r="AK65" s="18"/>
    </row>
    <row r="66" spans="9:37" s="39" customFormat="1" ht="15" customHeight="1">
      <c r="I66" s="228"/>
      <c r="J66" s="228"/>
      <c r="K66" s="228"/>
      <c r="L66" s="228"/>
      <c r="M66" s="228"/>
      <c r="N66" s="228"/>
      <c r="O66" s="228"/>
      <c r="P66" s="228"/>
      <c r="Q66" s="228"/>
      <c r="R66" s="228"/>
      <c r="AA66" s="13"/>
    </row>
    <row r="67" spans="9:37" s="39" customFormat="1" ht="15" customHeight="1">
      <c r="I67" s="228"/>
      <c r="AA67" s="13"/>
    </row>
    <row r="68" spans="9:37" ht="15" customHeight="1">
      <c r="I68" s="40"/>
      <c r="AA68" s="13"/>
      <c r="AB68" s="18"/>
      <c r="AC68" s="18"/>
      <c r="AD68" s="18"/>
      <c r="AE68" s="18"/>
      <c r="AF68" s="18"/>
      <c r="AG68" s="18"/>
      <c r="AH68" s="18"/>
      <c r="AI68" s="18"/>
      <c r="AJ68" s="18"/>
      <c r="AK68" s="18"/>
    </row>
    <row r="69" spans="9:37" ht="15" customHeight="1">
      <c r="I69" s="40"/>
      <c r="AA69" s="13"/>
      <c r="AB69" s="18"/>
      <c r="AC69" s="18"/>
      <c r="AD69" s="18"/>
      <c r="AE69" s="18"/>
      <c r="AF69" s="18"/>
      <c r="AG69" s="18"/>
      <c r="AH69" s="18"/>
      <c r="AI69" s="18"/>
      <c r="AJ69" s="18"/>
      <c r="AK69" s="18"/>
    </row>
    <row r="70" spans="9:37" ht="15" customHeight="1">
      <c r="I70" s="40"/>
      <c r="AA70" s="13"/>
      <c r="AB70" s="18"/>
      <c r="AC70" s="18"/>
      <c r="AD70" s="18"/>
      <c r="AE70" s="18"/>
      <c r="AF70" s="18"/>
      <c r="AG70" s="18"/>
      <c r="AH70" s="18"/>
      <c r="AI70" s="18"/>
      <c r="AJ70" s="18"/>
      <c r="AK70" s="18"/>
    </row>
    <row r="71" spans="9:37" ht="15" customHeight="1">
      <c r="I71" s="40"/>
      <c r="AA71" s="13"/>
      <c r="AB71" s="18"/>
      <c r="AC71" s="18"/>
      <c r="AD71" s="18"/>
      <c r="AE71" s="18"/>
      <c r="AF71" s="18"/>
      <c r="AG71" s="18"/>
      <c r="AH71" s="18"/>
      <c r="AI71" s="18"/>
      <c r="AJ71" s="18"/>
      <c r="AK71" s="18"/>
    </row>
    <row r="72" spans="9:37" ht="15" customHeight="1">
      <c r="I72" s="40"/>
      <c r="AA72" s="13"/>
      <c r="AB72" s="18"/>
      <c r="AC72" s="18"/>
      <c r="AD72" s="18"/>
      <c r="AE72" s="18"/>
      <c r="AF72" s="18"/>
      <c r="AG72" s="18"/>
      <c r="AH72" s="18"/>
      <c r="AI72" s="18"/>
      <c r="AJ72" s="18"/>
      <c r="AK72" s="18"/>
    </row>
    <row r="73" spans="9:37" ht="15" customHeight="1">
      <c r="I73" s="40"/>
      <c r="AA73" s="13"/>
      <c r="AB73" s="18"/>
      <c r="AC73" s="18"/>
      <c r="AD73" s="18"/>
      <c r="AE73" s="18"/>
      <c r="AF73" s="18"/>
      <c r="AG73" s="18"/>
      <c r="AH73" s="18"/>
      <c r="AI73" s="18"/>
      <c r="AJ73" s="18"/>
      <c r="AK73" s="18"/>
    </row>
    <row r="74" spans="9:37" ht="15" customHeight="1">
      <c r="I74" s="40"/>
      <c r="AA74" s="13"/>
      <c r="AB74" s="18"/>
      <c r="AC74" s="18"/>
      <c r="AD74" s="18"/>
      <c r="AE74" s="18"/>
      <c r="AF74" s="18"/>
      <c r="AG74" s="18"/>
      <c r="AH74" s="18"/>
      <c r="AI74" s="18"/>
      <c r="AJ74" s="18"/>
      <c r="AK74" s="18"/>
    </row>
    <row r="75" spans="9:37" ht="15" customHeight="1">
      <c r="AA75" s="13"/>
      <c r="AK75" s="18"/>
    </row>
    <row r="76" spans="9:37" ht="15" customHeight="1">
      <c r="AA76" s="13"/>
      <c r="AK76" s="18"/>
    </row>
    <row r="77" spans="9:37" ht="15" customHeight="1">
      <c r="AA77" s="13"/>
      <c r="AK77" s="18"/>
    </row>
    <row r="78" spans="9:37" ht="15">
      <c r="AA78" s="13"/>
      <c r="AK78" s="18"/>
    </row>
    <row r="79" spans="9:37" ht="15">
      <c r="AA79" s="13"/>
      <c r="AK79" s="18"/>
    </row>
    <row r="80" spans="9:37" ht="15">
      <c r="AA80" s="13"/>
      <c r="AK80" s="18"/>
    </row>
    <row r="81" spans="27:37" ht="15">
      <c r="AA81" s="13"/>
      <c r="AK81" s="18"/>
    </row>
    <row r="82" spans="27:37" ht="15">
      <c r="AA82" s="13"/>
      <c r="AK82" s="18"/>
    </row>
    <row r="83" spans="27:37" ht="15">
      <c r="AA83" s="13"/>
      <c r="AK83" s="18"/>
    </row>
    <row r="84" spans="27:37" ht="15">
      <c r="AA84" s="13"/>
      <c r="AK84" s="18"/>
    </row>
    <row r="85" spans="27:37" ht="15">
      <c r="AA85" s="13"/>
      <c r="AK85" s="18"/>
    </row>
    <row r="86" spans="27:37" ht="15">
      <c r="AA86" s="13"/>
      <c r="AK86" s="18"/>
    </row>
    <row r="87" spans="27:37" ht="15">
      <c r="AA87" s="13"/>
      <c r="AK87" s="18"/>
    </row>
    <row r="88" spans="27:37" ht="15">
      <c r="AA88" s="13"/>
      <c r="AK88" s="18"/>
    </row>
    <row r="89" spans="27:37" ht="15">
      <c r="AA89" s="13"/>
      <c r="AK89" s="18"/>
    </row>
    <row r="90" spans="27:37" ht="15">
      <c r="AA90" s="13"/>
      <c r="AK90" s="18"/>
    </row>
    <row r="91" spans="27:37" ht="15">
      <c r="AA91" s="13"/>
      <c r="AK91" s="18"/>
    </row>
    <row r="92" spans="27:37" ht="15">
      <c r="AA92" s="13"/>
      <c r="AK92" s="18"/>
    </row>
    <row r="93" spans="27:37" ht="15">
      <c r="AA93" s="13"/>
      <c r="AK93" s="18"/>
    </row>
    <row r="94" spans="27:37" ht="15">
      <c r="AA94" s="13"/>
      <c r="AK94" s="18"/>
    </row>
    <row r="95" spans="27:37" ht="15">
      <c r="AA95" s="13"/>
      <c r="AK95" s="18"/>
    </row>
    <row r="96" spans="27:37" ht="15">
      <c r="AA96" s="13"/>
      <c r="AK96" s="18"/>
    </row>
    <row r="97" spans="27:37" ht="15">
      <c r="AA97" s="13"/>
      <c r="AK97" s="18"/>
    </row>
    <row r="98" spans="27:37" ht="15">
      <c r="AA98" s="13"/>
      <c r="AK98" s="18"/>
    </row>
    <row r="99" spans="27:37" ht="15">
      <c r="AA99" s="13"/>
      <c r="AK99" s="18"/>
    </row>
    <row r="100" spans="27:37" ht="15">
      <c r="AA100" s="13"/>
      <c r="AK100" s="18"/>
    </row>
    <row r="101" spans="27:37" ht="15">
      <c r="AA101" s="13"/>
      <c r="AK101" s="18"/>
    </row>
    <row r="102" spans="27:37" ht="15">
      <c r="AA102" s="13"/>
      <c r="AK102" s="18"/>
    </row>
    <row r="103" spans="27:37" ht="15">
      <c r="AA103" s="13"/>
      <c r="AK103" s="18"/>
    </row>
    <row r="104" spans="27:37" ht="15">
      <c r="AA104" s="13"/>
      <c r="AK104" s="18"/>
    </row>
    <row r="105" spans="27:37" ht="15">
      <c r="AA105" s="13"/>
      <c r="AK105" s="18"/>
    </row>
    <row r="106" spans="27:37" ht="15">
      <c r="AA106" s="13"/>
      <c r="AK106" s="18"/>
    </row>
    <row r="107" spans="27:37" ht="15">
      <c r="AA107" s="13"/>
      <c r="AB107" s="18"/>
      <c r="AK107" s="18"/>
    </row>
    <row r="108" spans="27:37" ht="15">
      <c r="AA108" s="13"/>
      <c r="AB108" s="25"/>
    </row>
    <row r="109" spans="27:37" ht="15">
      <c r="AA109" s="13"/>
      <c r="AB109" s="25"/>
    </row>
    <row r="110" spans="27:37" ht="15">
      <c r="AA110" s="13"/>
      <c r="AB110" s="25"/>
    </row>
    <row r="111" spans="27:37" ht="15">
      <c r="AA111" s="13"/>
      <c r="AB111" s="25"/>
    </row>
    <row r="112" spans="27:37" ht="15">
      <c r="AA112" s="13"/>
      <c r="AB112" s="25"/>
    </row>
    <row r="113" spans="27:28" ht="15">
      <c r="AA113" s="13"/>
      <c r="AB113" s="25"/>
    </row>
    <row r="114" spans="27:28" ht="15">
      <c r="AA114" s="13"/>
      <c r="AB114" s="25"/>
    </row>
    <row r="115" spans="27:28" ht="15">
      <c r="AA115" s="13"/>
      <c r="AB115" s="25"/>
    </row>
    <row r="116" spans="27:28" ht="15">
      <c r="AA116" s="13"/>
      <c r="AB116" s="25"/>
    </row>
    <row r="117" spans="27:28" ht="15">
      <c r="AA117" s="13"/>
      <c r="AB117" s="25"/>
    </row>
    <row r="118" spans="27:28" ht="15">
      <c r="AA118" s="13"/>
      <c r="AB118" s="25"/>
    </row>
    <row r="119" spans="27:28" ht="15">
      <c r="AA119" s="13"/>
      <c r="AB119" s="25"/>
    </row>
    <row r="120" spans="27:28" ht="15">
      <c r="AA120" s="13"/>
      <c r="AB120" s="25"/>
    </row>
    <row r="121" spans="27:28" ht="15">
      <c r="AA121" s="13"/>
      <c r="AB121" s="25"/>
    </row>
    <row r="122" spans="27:28" ht="15">
      <c r="AA122" s="13"/>
      <c r="AB122" s="25"/>
    </row>
    <row r="123" spans="27:28" ht="15">
      <c r="AA123" s="13"/>
      <c r="AB123" s="25"/>
    </row>
    <row r="124" spans="27:28" ht="15">
      <c r="AA124" s="13"/>
      <c r="AB124" s="25"/>
    </row>
    <row r="125" spans="27:28" ht="15">
      <c r="AA125" s="13"/>
      <c r="AB125" s="25"/>
    </row>
    <row r="126" spans="27:28" ht="15">
      <c r="AA126" s="13"/>
      <c r="AB126" s="25"/>
    </row>
    <row r="127" spans="27:28" ht="15">
      <c r="AA127" s="13"/>
      <c r="AB127" s="25"/>
    </row>
    <row r="128" spans="27:28" ht="15">
      <c r="AA128" s="13"/>
      <c r="AB128" s="25"/>
    </row>
    <row r="129" spans="27:28" ht="15">
      <c r="AA129" s="13"/>
      <c r="AB129" s="25"/>
    </row>
    <row r="130" spans="27:28" ht="15">
      <c r="AA130" s="13"/>
      <c r="AB130" s="25"/>
    </row>
    <row r="131" spans="27:28" ht="15">
      <c r="AA131" s="13"/>
      <c r="AB131" s="25"/>
    </row>
    <row r="132" spans="27:28" ht="15">
      <c r="AA132" s="13"/>
      <c r="AB132" s="25"/>
    </row>
    <row r="133" spans="27:28">
      <c r="AB133" s="25"/>
    </row>
    <row r="134" spans="27:28">
      <c r="AB134" s="25"/>
    </row>
    <row r="135" spans="27:28">
      <c r="AB135" s="25"/>
    </row>
    <row r="136" spans="27:28">
      <c r="AB136" s="25"/>
    </row>
    <row r="137" spans="27:28">
      <c r="AB137" s="25"/>
    </row>
    <row r="138" spans="27:28">
      <c r="AB138" s="25"/>
    </row>
  </sheetData>
  <sheetProtection algorithmName="SHA-512" hashValue="hDD9RSL7hrbUDs7HJXnYhXk6IFUnMe5UCQV01vy6SifsT6cIslpnAg60YUAjunNiGc7xoMDEeHehT0P8zeBInw==" saltValue="PrhWAIf7yMEsjR84vuFKAA==" spinCount="100000" sheet="1" selectLockedCells="1"/>
  <dataConsolidate/>
  <mergeCells count="120">
    <mergeCell ref="B49:D49"/>
    <mergeCell ref="E49:H49"/>
    <mergeCell ref="J46:O46"/>
    <mergeCell ref="J49:O49"/>
    <mergeCell ref="B44:D44"/>
    <mergeCell ref="E44:H44"/>
    <mergeCell ref="B45:D45"/>
    <mergeCell ref="E45:G45"/>
    <mergeCell ref="B46:D46"/>
    <mergeCell ref="E46:H46"/>
    <mergeCell ref="B47:D47"/>
    <mergeCell ref="E47:H47"/>
    <mergeCell ref="B48:D48"/>
    <mergeCell ref="E48:G48"/>
    <mergeCell ref="K31:S32"/>
    <mergeCell ref="S21:S22"/>
    <mergeCell ref="B24:D24"/>
    <mergeCell ref="B19:D19"/>
    <mergeCell ref="P3:S4"/>
    <mergeCell ref="P5:S6"/>
    <mergeCell ref="B61:R63"/>
    <mergeCell ref="I9:I10"/>
    <mergeCell ref="E35:G35"/>
    <mergeCell ref="B42:D42"/>
    <mergeCell ref="E42:G42"/>
    <mergeCell ref="P40:S41"/>
    <mergeCell ref="R42:R43"/>
    <mergeCell ref="S42:S43"/>
    <mergeCell ref="P44:P45"/>
    <mergeCell ref="Q44:Q45"/>
    <mergeCell ref="R44:R45"/>
    <mergeCell ref="S44:S45"/>
    <mergeCell ref="P42:P43"/>
    <mergeCell ref="Q42:Q43"/>
    <mergeCell ref="B13:D13"/>
    <mergeCell ref="E13:I13"/>
    <mergeCell ref="B14:D14"/>
    <mergeCell ref="E14:H14"/>
    <mergeCell ref="B30:D30"/>
    <mergeCell ref="K11:R12"/>
    <mergeCell ref="K16:R17"/>
    <mergeCell ref="S11:S12"/>
    <mergeCell ref="K13:S14"/>
    <mergeCell ref="S16:S17"/>
    <mergeCell ref="B33:D33"/>
    <mergeCell ref="B11:D12"/>
    <mergeCell ref="E11:H12"/>
    <mergeCell ref="I11:I12"/>
    <mergeCell ref="B18:D18"/>
    <mergeCell ref="E30:I30"/>
    <mergeCell ref="B31:D31"/>
    <mergeCell ref="E31:H31"/>
    <mergeCell ref="B32:D32"/>
    <mergeCell ref="E32:H32"/>
    <mergeCell ref="B17:D17"/>
    <mergeCell ref="E17:I17"/>
    <mergeCell ref="E27:H27"/>
    <mergeCell ref="E19:H19"/>
    <mergeCell ref="K21:R22"/>
    <mergeCell ref="K26:R27"/>
    <mergeCell ref="K18:S19"/>
    <mergeCell ref="S26:S27"/>
    <mergeCell ref="B25:D25"/>
    <mergeCell ref="E25:I25"/>
    <mergeCell ref="B26:D26"/>
    <mergeCell ref="E26:H26"/>
    <mergeCell ref="B27:D27"/>
    <mergeCell ref="B28:D28"/>
    <mergeCell ref="E28:H28"/>
    <mergeCell ref="B29:D29"/>
    <mergeCell ref="E29:H29"/>
    <mergeCell ref="B9:G10"/>
    <mergeCell ref="H9:H10"/>
    <mergeCell ref="E18:H18"/>
    <mergeCell ref="E24:H24"/>
    <mergeCell ref="B20:D20"/>
    <mergeCell ref="E20:I20"/>
    <mergeCell ref="B21:D21"/>
    <mergeCell ref="E21:H21"/>
    <mergeCell ref="B22:D22"/>
    <mergeCell ref="E22:H22"/>
    <mergeCell ref="B23:D23"/>
    <mergeCell ref="E23:H23"/>
    <mergeCell ref="B15:D15"/>
    <mergeCell ref="E15:H15"/>
    <mergeCell ref="P50:S51"/>
    <mergeCell ref="Q46:Q47"/>
    <mergeCell ref="R46:R47"/>
    <mergeCell ref="S46:S47"/>
    <mergeCell ref="P48:P49"/>
    <mergeCell ref="Q48:Q49"/>
    <mergeCell ref="R48:R49"/>
    <mergeCell ref="S48:S49"/>
    <mergeCell ref="E33:H33"/>
    <mergeCell ref="J36:O36"/>
    <mergeCell ref="J50:O50"/>
    <mergeCell ref="B43:D43"/>
    <mergeCell ref="E43:H43"/>
    <mergeCell ref="B55:R57"/>
    <mergeCell ref="B34:D34"/>
    <mergeCell ref="E34:H34"/>
    <mergeCell ref="B35:D35"/>
    <mergeCell ref="B36:D36"/>
    <mergeCell ref="E36:H36"/>
    <mergeCell ref="B40:D40"/>
    <mergeCell ref="E40:H40"/>
    <mergeCell ref="B41:D41"/>
    <mergeCell ref="E41:H41"/>
    <mergeCell ref="J37:O37"/>
    <mergeCell ref="J38:O38"/>
    <mergeCell ref="J39:O39"/>
    <mergeCell ref="J40:O40"/>
    <mergeCell ref="J43:O43"/>
    <mergeCell ref="B37:D37"/>
    <mergeCell ref="E37:H37"/>
    <mergeCell ref="B38:D38"/>
    <mergeCell ref="E38:H38"/>
    <mergeCell ref="B39:D39"/>
    <mergeCell ref="E39:H39"/>
    <mergeCell ref="P46:P47"/>
  </mergeCells>
  <conditionalFormatting sqref="B36:E40">
    <cfRule type="expression" dxfId="81" priority="28">
      <formula>$I$35="NO"</formula>
    </cfRule>
  </conditionalFormatting>
  <conditionalFormatting sqref="B43:E43">
    <cfRule type="expression" dxfId="80" priority="9">
      <formula>$I$42="NO"</formula>
    </cfRule>
  </conditionalFormatting>
  <conditionalFormatting sqref="B46:D46">
    <cfRule type="expression" dxfId="79" priority="7">
      <formula>$I$42="NO"</formula>
    </cfRule>
  </conditionalFormatting>
  <conditionalFormatting sqref="E46">
    <cfRule type="expression" dxfId="78" priority="6">
      <formula>$I$45="NO"</formula>
    </cfRule>
  </conditionalFormatting>
  <conditionalFormatting sqref="B49:D49">
    <cfRule type="expression" dxfId="77" priority="3">
      <formula>$I$42="NO"</formula>
    </cfRule>
  </conditionalFormatting>
  <conditionalFormatting sqref="E49">
    <cfRule type="expression" dxfId="76" priority="2">
      <formula>$I$48="NO"</formula>
    </cfRule>
  </conditionalFormatting>
  <dataValidations count="2">
    <dataValidation operator="lessThanOrEqual" allowBlank="1" showInputMessage="1" showErrorMessage="1" sqref="I34" xr:uid="{00000000-0002-0000-0600-000000000000}"/>
    <dataValidation allowBlank="1" showInputMessage="1" showErrorMessage="1" errorTitle="Attention" error="Enter a numerical value between 0 and 2!" sqref="I41 I44 I47" xr:uid="{00000000-0002-0000-0600-000001000000}"/>
  </dataValidations>
  <pageMargins left="0.1" right="0.1" top="0.25" bottom="0.25" header="0.31496062992125984" footer="0.31496062992125984"/>
  <pageSetup paperSize="9" scale="64" orientation="landscape" r:id="rId1"/>
  <headerFooter>
    <oddFooter>&amp;F</oddFooter>
  </headerFooter>
  <drawing r:id="rId2"/>
  <extLst>
    <ext xmlns:x14="http://schemas.microsoft.com/office/spreadsheetml/2009/9/main" uri="{78C0D931-6437-407d-A8EE-F0AAD7539E65}">
      <x14:conditionalFormattings>
        <x14:conditionalFormatting xmlns:xm="http://schemas.microsoft.com/office/excel/2006/main">
          <x14:cfRule type="expression" priority="53" id="{02E92193-14F4-4CFA-A58D-FB1A4D173098}">
            <xm:f>OR((AND($I$9=Translation!B101,CALC_5!H46=TRUE)),(AND($I$9=Translation!B101,$I$35=Translation!B101,CALC_5!H47=TRUE)),(AND($I$9=Translation!B101,CALC_5!H46=TRUE,$I$35=Translation!B101,CALC_5!H47=TRUE)))</xm:f>
            <x14:dxf>
              <font>
                <b/>
                <i val="0"/>
                <color theme="1"/>
              </font>
              <fill>
                <patternFill>
                  <bgColor rgb="FFFCAF17"/>
                </patternFill>
              </fill>
            </x14:dxf>
          </x14:cfRule>
          <xm:sqref>K31</xm:sqref>
        </x14:conditionalFormatting>
        <x14:conditionalFormatting xmlns:xm="http://schemas.microsoft.com/office/excel/2006/main">
          <x14:cfRule type="expression" priority="5520" id="{D321967F-2EA7-4A38-8EE5-E52FDE65037D}">
            <xm:f>$I$17=Translation!U117</xm:f>
            <x14:dxf>
              <font>
                <color rgb="FFFF0000"/>
              </font>
            </x14:dxf>
          </x14:cfRule>
          <xm:sqref>Z26</xm:sqref>
        </x14:conditionalFormatting>
        <x14:conditionalFormatting xmlns:xm="http://schemas.microsoft.com/office/excel/2006/main">
          <x14:cfRule type="expression" priority="5647" id="{E706807F-52D6-4DE4-A829-41977D37141D}">
            <xm:f>AND($I$13=Translation!D101,$I$35=Translation!D101,($I$36+$I$37) &gt; 2)</xm:f>
            <x14:dxf>
              <font>
                <color theme="1"/>
              </font>
            </x14:dxf>
          </x14:cfRule>
          <xm:sqref>J25</xm:sqref>
        </x14:conditionalFormatting>
        <x14:conditionalFormatting xmlns:xm="http://schemas.microsoft.com/office/excel/2006/main">
          <x14:cfRule type="expression" priority="7345" id="{649BFEFC-71F3-413B-9A4F-7B3CC9C3421A}">
            <xm:f>AND($I$9=Translation!B101,MAX(CALC_5!J42:K42)/1000&gt;90)</xm:f>
            <x14:dxf>
              <font>
                <color theme="0"/>
              </font>
              <fill>
                <patternFill>
                  <bgColor rgb="FFEA0016"/>
                </patternFill>
              </fill>
            </x14:dxf>
          </x14:cfRule>
          <xm:sqref>S16:S17</xm:sqref>
        </x14:conditionalFormatting>
        <x14:conditionalFormatting xmlns:xm="http://schemas.microsoft.com/office/excel/2006/main">
          <x14:cfRule type="expression" priority="7346" id="{586C3C32-6269-4C6F-AF5F-FDBC302BF0F1}">
            <xm:f>AND($I$9=Translation!B101,MAX(CALC_5!J42:K42)/1000&gt;90)</xm:f>
            <x14:dxf>
              <fill>
                <patternFill>
                  <bgColor rgb="FFEA0000"/>
                </patternFill>
              </fill>
            </x14:dxf>
          </x14:cfRule>
          <xm:sqref>K18:S19</xm:sqref>
        </x14:conditionalFormatting>
        <x14:conditionalFormatting xmlns:xm="http://schemas.microsoft.com/office/excel/2006/main">
          <x14:cfRule type="expression" priority="8042" id="{F7E280D4-8413-4946-BB00-35A1A03276A5}">
            <xm:f>AND($I$9=Translation!B101,((INFO!F21*CALC_5!F78)/100+CALC_5!F78)&gt;230)</xm:f>
            <x14:dxf>
              <font>
                <b/>
                <i val="0"/>
                <color theme="0"/>
              </font>
              <fill>
                <patternFill>
                  <bgColor rgb="FFEA0016"/>
                </patternFill>
              </fill>
            </x14:dxf>
          </x14:cfRule>
          <xm:sqref>S11:S12</xm:sqref>
        </x14:conditionalFormatting>
        <x14:conditionalFormatting xmlns:xm="http://schemas.microsoft.com/office/excel/2006/main">
          <x14:cfRule type="expression" priority="9222" id="{25F3E0C1-3832-45B0-8101-69167771E243}">
            <xm:f>AND($I$9=Translation!B101,((INFO!F21*CALC_5!F78)/100+CALC_5!F78)&gt;230)</xm:f>
            <x14:dxf>
              <font>
                <b/>
                <i val="0"/>
                <color theme="0"/>
              </font>
              <fill>
                <patternFill>
                  <bgColor rgb="FFEA0016"/>
                </patternFill>
              </fill>
            </x14:dxf>
          </x14:cfRule>
          <xm:sqref>K13:S14</xm:sqref>
        </x14:conditionalFormatting>
        <x14:conditionalFormatting xmlns:xm="http://schemas.microsoft.com/office/excel/2006/main">
          <x14:cfRule type="expression" priority="16" id="{A733B3D6-90A7-4974-B2C8-063C130E12DA}">
            <xm:f>$I$9=Translation!B101</xm:f>
            <x14:dxf>
              <font>
                <color theme="1"/>
              </font>
              <fill>
                <patternFill>
                  <bgColor rgb="FFFDD78B"/>
                </patternFill>
              </fill>
            </x14:dxf>
          </x14:cfRule>
          <xm:sqref>E25</xm:sqref>
        </x14:conditionalFormatting>
        <x14:conditionalFormatting xmlns:xm="http://schemas.microsoft.com/office/excel/2006/main">
          <x14:cfRule type="expression" priority="17" id="{0AA4E539-04B7-4F66-A606-702590D03B9D}">
            <xm:f>$I$9=Translation!B101</xm:f>
            <x14:dxf>
              <font>
                <color theme="1"/>
              </font>
              <fill>
                <patternFill>
                  <bgColor rgb="FFFDD78B"/>
                </patternFill>
              </fill>
            </x14:dxf>
          </x14:cfRule>
          <xm:sqref>E30</xm:sqref>
        </x14:conditionalFormatting>
        <x14:conditionalFormatting xmlns:xm="http://schemas.microsoft.com/office/excel/2006/main">
          <x14:cfRule type="expression" priority="18" id="{D603BE55-B57B-456B-B527-B1E3343F736E}">
            <xm:f>AND($I$9=Translation!B101, $E$17&lt;&gt;Translation!B103)</xm:f>
            <x14:dxf>
              <font>
                <color theme="1"/>
              </font>
              <fill>
                <patternFill>
                  <bgColor rgb="FFFDD78B"/>
                </patternFill>
              </fill>
            </x14:dxf>
          </x14:cfRule>
          <xm:sqref>I18</xm:sqref>
        </x14:conditionalFormatting>
        <x14:conditionalFormatting xmlns:xm="http://schemas.microsoft.com/office/excel/2006/main">
          <x14:cfRule type="expression" priority="19" id="{26199A20-333F-42DB-81C8-6D0C36E8D7D5}">
            <xm:f>AND($I$9=Translation!B101, $E$20&lt;&gt;Translation!B106)</xm:f>
            <x14:dxf>
              <font>
                <color theme="1"/>
              </font>
              <fill>
                <patternFill>
                  <bgColor rgb="FFFDD78B"/>
                </patternFill>
              </fill>
            </x14:dxf>
          </x14:cfRule>
          <xm:sqref>I21</xm:sqref>
        </x14:conditionalFormatting>
        <x14:conditionalFormatting xmlns:xm="http://schemas.microsoft.com/office/excel/2006/main">
          <x14:cfRule type="expression" priority="20" id="{FFB84502-EFD4-4756-A364-77D21F8E789A}">
            <xm:f>AND($I$9=Translation!B101, $E$20&lt;&gt;Translation!B106)</xm:f>
            <x14:dxf>
              <font>
                <color theme="1"/>
              </font>
              <fill>
                <patternFill>
                  <bgColor rgb="FFFDD78B"/>
                </patternFill>
              </fill>
            </x14:dxf>
          </x14:cfRule>
          <xm:sqref>I22</xm:sqref>
        </x14:conditionalFormatting>
        <x14:conditionalFormatting xmlns:xm="http://schemas.microsoft.com/office/excel/2006/main">
          <x14:cfRule type="expression" priority="21" id="{C51D8B0A-1752-41CC-86E0-0ACE3A3C326E}">
            <xm:f>AND($I$9=Translation!B101, $E$20=Translation!B109, $E$20&lt;&gt;Translation!B106)</xm:f>
            <x14:dxf>
              <font>
                <color theme="1"/>
              </font>
              <fill>
                <patternFill>
                  <bgColor rgb="FFFDD78B"/>
                </patternFill>
              </fill>
            </x14:dxf>
          </x14:cfRule>
          <xm:sqref>I23</xm:sqref>
        </x14:conditionalFormatting>
        <x14:conditionalFormatting xmlns:xm="http://schemas.microsoft.com/office/excel/2006/main">
          <x14:cfRule type="expression" priority="22" id="{F58373B0-7DB4-48CB-A65B-E885DBA6DCE0}">
            <xm:f>AND($I$9=Translation!B101, $E$25&lt;&gt;Translation!B106)</xm:f>
            <x14:dxf>
              <font>
                <color theme="1"/>
              </font>
              <fill>
                <patternFill>
                  <bgColor rgb="FFFDD78B"/>
                </patternFill>
              </fill>
            </x14:dxf>
          </x14:cfRule>
          <xm:sqref>I26</xm:sqref>
        </x14:conditionalFormatting>
        <x14:conditionalFormatting xmlns:xm="http://schemas.microsoft.com/office/excel/2006/main">
          <x14:cfRule type="expression" priority="23" id="{61E03BBB-E151-4BD8-948A-FA8834152554}">
            <xm:f>AND($I$9=Translation!B101, $E$25&lt;&gt;Translation!B106)</xm:f>
            <x14:dxf>
              <font>
                <color theme="1"/>
              </font>
              <fill>
                <patternFill>
                  <bgColor rgb="FFFDD78B"/>
                </patternFill>
              </fill>
            </x14:dxf>
          </x14:cfRule>
          <xm:sqref>I27</xm:sqref>
        </x14:conditionalFormatting>
        <x14:conditionalFormatting xmlns:xm="http://schemas.microsoft.com/office/excel/2006/main">
          <x14:cfRule type="expression" priority="24" id="{FAAF003F-95DE-41A8-A13C-55D2198D826F}">
            <xm:f>AND($I$9=Translation!B101, $E$25=Translation!B109, $E$25&lt;&gt;Translation!B106)</xm:f>
            <x14:dxf>
              <font>
                <color theme="1"/>
              </font>
              <fill>
                <patternFill>
                  <bgColor rgb="FFFDD78B"/>
                </patternFill>
              </fill>
            </x14:dxf>
          </x14:cfRule>
          <xm:sqref>I28</xm:sqref>
        </x14:conditionalFormatting>
        <x14:conditionalFormatting xmlns:xm="http://schemas.microsoft.com/office/excel/2006/main">
          <x14:cfRule type="expression" priority="25" id="{9077CDAB-F92B-43AC-8404-F918510EB791}">
            <xm:f>AND($I$9=Translation!B101, $E$30&lt;&gt;Translation!B106)</xm:f>
            <x14:dxf>
              <font>
                <color theme="1"/>
              </font>
              <fill>
                <patternFill>
                  <bgColor rgb="FFFDD78B"/>
                </patternFill>
              </fill>
            </x14:dxf>
          </x14:cfRule>
          <xm:sqref>I31</xm:sqref>
        </x14:conditionalFormatting>
        <x14:conditionalFormatting xmlns:xm="http://schemas.microsoft.com/office/excel/2006/main">
          <x14:cfRule type="expression" priority="26" id="{74130DBD-6F9F-4742-9EAF-5FD5162B9666}">
            <xm:f>AND($I$9=Translation!B101, $E$30&lt;&gt;Translation!B106)</xm:f>
            <x14:dxf>
              <font>
                <color theme="1"/>
              </font>
              <fill>
                <patternFill>
                  <bgColor rgb="FFFDD78B"/>
                </patternFill>
              </fill>
            </x14:dxf>
          </x14:cfRule>
          <xm:sqref>I32</xm:sqref>
        </x14:conditionalFormatting>
        <x14:conditionalFormatting xmlns:xm="http://schemas.microsoft.com/office/excel/2006/main">
          <x14:cfRule type="expression" priority="27" id="{F89D451F-FCDD-437A-984B-2A2EF45590CB}">
            <xm:f>AND($I$9=Translation!B101, $E$30=Translation!B109, $E$30&lt;&gt;Translation!B106)</xm:f>
            <x14:dxf>
              <font>
                <color theme="1"/>
              </font>
              <fill>
                <patternFill>
                  <bgColor rgb="FFFDD78B"/>
                </patternFill>
              </fill>
            </x14:dxf>
          </x14:cfRule>
          <xm:sqref>I33</xm:sqref>
        </x14:conditionalFormatting>
        <x14:conditionalFormatting xmlns:xm="http://schemas.microsoft.com/office/excel/2006/main">
          <x14:cfRule type="expression" priority="29" id="{A9154DAB-C4B3-4E26-BDF6-31EFD5AF3A97}">
            <xm:f>AND($I$9=Translation!B101, $I$35=Translation!B101)</xm:f>
            <x14:dxf>
              <font>
                <color theme="1"/>
              </font>
              <fill>
                <patternFill>
                  <bgColor rgb="FFFDD78B"/>
                </patternFill>
              </fill>
            </x14:dxf>
          </x14:cfRule>
          <xm:sqref>I36</xm:sqref>
        </x14:conditionalFormatting>
        <x14:conditionalFormatting xmlns:xm="http://schemas.microsoft.com/office/excel/2006/main">
          <x14:cfRule type="expression" priority="30" id="{56DBCB76-04C4-484E-A842-7D63C880D9D4}">
            <xm:f>AND($I$9=Translation!B101, $I$35=Translation!B101)</xm:f>
            <x14:dxf>
              <font>
                <color theme="1"/>
              </font>
              <fill>
                <patternFill>
                  <bgColor rgb="FFFDD78B"/>
                </patternFill>
              </fill>
            </x14:dxf>
          </x14:cfRule>
          <xm:sqref>I37</xm:sqref>
        </x14:conditionalFormatting>
        <x14:conditionalFormatting xmlns:xm="http://schemas.microsoft.com/office/excel/2006/main">
          <x14:cfRule type="expression" priority="31" id="{A1B55FB5-52BB-4822-9126-839BBC40C083}">
            <xm:f>AND($I$9=Translation!B101, $I$35=Translation!B101)</xm:f>
            <x14:dxf>
              <font>
                <color theme="1"/>
              </font>
              <fill>
                <patternFill>
                  <bgColor rgb="FFFDD78B"/>
                </patternFill>
              </fill>
            </x14:dxf>
          </x14:cfRule>
          <xm:sqref>I38</xm:sqref>
        </x14:conditionalFormatting>
        <x14:conditionalFormatting xmlns:xm="http://schemas.microsoft.com/office/excel/2006/main">
          <x14:cfRule type="expression" priority="32" id="{D451A485-60E6-4495-B50B-4452E04FC8B3}">
            <xm:f>AND($I$9=Translation!B101, $I$35=Translation!B101)</xm:f>
            <x14:dxf>
              <font>
                <color theme="1"/>
              </font>
              <fill>
                <patternFill>
                  <bgColor rgb="FFFDD78B"/>
                </patternFill>
              </fill>
            </x14:dxf>
          </x14:cfRule>
          <xm:sqref>I39</xm:sqref>
        </x14:conditionalFormatting>
        <x14:conditionalFormatting xmlns:xm="http://schemas.microsoft.com/office/excel/2006/main">
          <x14:cfRule type="expression" priority="33" id="{60ECCB24-1603-4262-908B-ED7D0F168555}">
            <xm:f>AND($I$9=Translation!B101, $I$35=Translation!B101)</xm:f>
            <x14:dxf>
              <font>
                <color theme="1"/>
              </font>
              <fill>
                <patternFill>
                  <bgColor rgb="FFFDD78B"/>
                </patternFill>
              </fill>
            </x14:dxf>
          </x14:cfRule>
          <xm:sqref>I40</xm:sqref>
        </x14:conditionalFormatting>
        <x14:conditionalFormatting xmlns:xm="http://schemas.microsoft.com/office/excel/2006/main">
          <x14:cfRule type="expression" priority="15" id="{152D77EA-36EE-44D3-8823-20ED8EF2DE40}">
            <xm:f>$I$9=Translation!B101</xm:f>
            <x14:dxf>
              <font>
                <color theme="1"/>
              </font>
              <fill>
                <patternFill>
                  <bgColor rgb="FFFDD78B"/>
                </patternFill>
              </fill>
            </x14:dxf>
          </x14:cfRule>
          <xm:sqref>I14</xm:sqref>
        </x14:conditionalFormatting>
        <x14:conditionalFormatting xmlns:xm="http://schemas.microsoft.com/office/excel/2006/main">
          <x14:cfRule type="expression" priority="14" id="{DBB801A4-4B4D-48FD-A65A-EC72EEA17E22}">
            <xm:f>$I$9=Translation!B101</xm:f>
            <x14:dxf>
              <font>
                <color theme="1"/>
              </font>
              <fill>
                <patternFill>
                  <bgColor rgb="FFFDD78B"/>
                </patternFill>
              </fill>
            </x14:dxf>
          </x14:cfRule>
          <xm:sqref>I15</xm:sqref>
        </x14:conditionalFormatting>
        <x14:conditionalFormatting xmlns:xm="http://schemas.microsoft.com/office/excel/2006/main">
          <x14:cfRule type="expression" priority="34" id="{64EA3522-D145-4CB4-B1C3-1A8F50034BB6}">
            <xm:f>$I$9=Translation!B101</xm:f>
            <x14:dxf>
              <font>
                <color theme="1"/>
              </font>
              <fill>
                <patternFill>
                  <bgColor rgb="FFFDD78B"/>
                </patternFill>
              </fill>
            </x14:dxf>
          </x14:cfRule>
          <xm:sqref>E17</xm:sqref>
        </x14:conditionalFormatting>
        <x14:conditionalFormatting xmlns:xm="http://schemas.microsoft.com/office/excel/2006/main">
          <x14:cfRule type="expression" priority="13" id="{34B4EA57-C74A-40D1-9CC1-E48B94F0049F}">
            <xm:f>$I$9=Translation!B101</xm:f>
            <x14:dxf>
              <font>
                <color theme="1"/>
              </font>
              <fill>
                <patternFill>
                  <bgColor rgb="FFFDD78B"/>
                </patternFill>
              </fill>
            </x14:dxf>
          </x14:cfRule>
          <xm:sqref>E20:I20</xm:sqref>
        </x14:conditionalFormatting>
        <x14:conditionalFormatting xmlns:xm="http://schemas.microsoft.com/office/excel/2006/main">
          <x14:cfRule type="expression" priority="12" id="{22834080-80EA-41DC-A155-C381EAF8B7B2}">
            <xm:f>$I$9=Translation!B101</xm:f>
            <x14:dxf>
              <font>
                <color theme="1"/>
              </font>
              <fill>
                <patternFill>
                  <bgColor rgb="FFFDD78B"/>
                </patternFill>
              </fill>
            </x14:dxf>
          </x14:cfRule>
          <xm:sqref>I35</xm:sqref>
        </x14:conditionalFormatting>
        <x14:conditionalFormatting xmlns:xm="http://schemas.microsoft.com/office/excel/2006/main">
          <x14:cfRule type="expression" priority="11" id="{8431443D-58E5-4487-B244-2AB58B18CCB7}">
            <xm:f>$I$9=Translation!B101</xm:f>
            <x14:dxf>
              <font>
                <color theme="1"/>
              </font>
              <fill>
                <patternFill>
                  <bgColor rgb="FFFDD78B"/>
                </patternFill>
              </fill>
            </x14:dxf>
          </x14:cfRule>
          <xm:sqref>I42</xm:sqref>
        </x14:conditionalFormatting>
        <x14:conditionalFormatting xmlns:xm="http://schemas.microsoft.com/office/excel/2006/main">
          <x14:cfRule type="expression" priority="10" id="{215A8B02-B53C-4EC7-ADB2-C5355D43A1E9}">
            <xm:f>AND($I$9=Translation!B101, $I$42=Translation!B101)</xm:f>
            <x14:dxf>
              <font>
                <color theme="1"/>
              </font>
              <fill>
                <patternFill>
                  <bgColor rgb="FFFDD78B"/>
                </patternFill>
              </fill>
            </x14:dxf>
          </x14:cfRule>
          <xm:sqref>I43</xm:sqref>
        </x14:conditionalFormatting>
        <x14:conditionalFormatting xmlns:xm="http://schemas.microsoft.com/office/excel/2006/main">
          <x14:cfRule type="expression" priority="8" id="{F71F390E-4466-4732-85E0-C2E7235752EE}">
            <xm:f>$I$9=Translation!B101</xm:f>
            <x14:dxf>
              <font>
                <color theme="1"/>
              </font>
              <fill>
                <patternFill>
                  <bgColor rgb="FFFDD78B"/>
                </patternFill>
              </fill>
            </x14:dxf>
          </x14:cfRule>
          <xm:sqref>I45</xm:sqref>
        </x14:conditionalFormatting>
        <x14:conditionalFormatting xmlns:xm="http://schemas.microsoft.com/office/excel/2006/main">
          <x14:cfRule type="expression" priority="5" id="{BA7CFDB2-FE58-47AD-BBB6-5C1C8D344AFF}">
            <xm:f>AND($I$9=Translation!B101, $I$45=Translation!B101)</xm:f>
            <x14:dxf>
              <font>
                <color theme="1"/>
              </font>
              <fill>
                <patternFill>
                  <bgColor rgb="FFFDD78B"/>
                </patternFill>
              </fill>
            </x14:dxf>
          </x14:cfRule>
          <xm:sqref>I46</xm:sqref>
        </x14:conditionalFormatting>
        <x14:conditionalFormatting xmlns:xm="http://schemas.microsoft.com/office/excel/2006/main">
          <x14:cfRule type="expression" priority="4" id="{692F47BA-F537-4515-BCC0-F3BA760D754B}">
            <xm:f>$I$9=Translation!B101</xm:f>
            <x14:dxf>
              <font>
                <color theme="1"/>
              </font>
              <fill>
                <patternFill>
                  <bgColor rgb="FFFDD78B"/>
                </patternFill>
              </fill>
            </x14:dxf>
          </x14:cfRule>
          <xm:sqref>I48</xm:sqref>
        </x14:conditionalFormatting>
        <x14:conditionalFormatting xmlns:xm="http://schemas.microsoft.com/office/excel/2006/main">
          <x14:cfRule type="expression" priority="1" id="{0205DC22-527B-479B-9620-EEF340D192FA}">
            <xm:f>AND($I$9=Translation!B101, $I$48=Translation!B101)</xm:f>
            <x14:dxf>
              <font>
                <color theme="1"/>
              </font>
              <fill>
                <patternFill>
                  <bgColor rgb="FFFDD78B"/>
                </patternFill>
              </fill>
            </x14:dxf>
          </x14:cfRule>
          <xm:sqref>I49</xm:sqref>
        </x14:conditionalFormatting>
      </x14:conditionalFormattings>
    </ext>
    <ext xmlns:x14="http://schemas.microsoft.com/office/spreadsheetml/2009/9/main" uri="{CCE6A557-97BC-4b89-ADB6-D9C93CAAB3DF}">
      <x14:dataValidations xmlns:xm="http://schemas.microsoft.com/office/excel/2006/main" count="29">
        <x14:dataValidation type="list" allowBlank="1" showInputMessage="1" showErrorMessage="1" xr:uid="{00000000-0002-0000-0600-000002000000}">
          <x14:formula1>
            <xm:f>Translation!$B$101:$B$102</xm:f>
          </x14:formula1>
          <xm:sqref>I9:I10</xm:sqref>
        </x14:dataValidation>
        <x14:dataValidation type="list" allowBlank="1" showInputMessage="1" showErrorMessage="1" errorTitle="ERROR" error=" " xr:uid="{00000000-0002-0000-0600-000011000000}">
          <x14:formula1>
            <xm:f>IF(I9=Translation!B101,IF(E17=Translation!B104,CALC_5!A2:A6,IF(E17=Translation!B105,CALC_5!A1:A701,0)),0)</xm:f>
          </x14:formula1>
          <xm:sqref>I18</xm:sqref>
        </x14:dataValidation>
        <x14:dataValidation type="list" allowBlank="1" showInputMessage="1" showErrorMessage="1" errorTitle="ERROR" error=" " xr:uid="{00000000-0002-0000-0600-000012000000}">
          <x14:formula1>
            <xm:f>IF(I9=Translation!B101,IF(E20=Translation!B107,CALC_5!A2:A3,IF(E20=Translation!B108,CALC_5!A2:A3,IF(E20=Translation!B109,CALC_5!A1:A9,IF(E20=Translation!B110,CALC_5!A1:A797,0)))),0)</xm:f>
          </x14:formula1>
          <xm:sqref>I21</xm:sqref>
        </x14:dataValidation>
        <x14:dataValidation type="list" allowBlank="1" showInputMessage="1" showErrorMessage="1" errorTitle="ERROR" error=" " xr:uid="{00000000-0002-0000-0600-000013000000}">
          <x14:formula1>
            <xm:f>IF(I9=Translation!B101,IF(E20=Translation!B107,CALC_5!A1:A601,IF(E20=Translation!B108,CALC_5!A1:A601,IF(E20=Translation!B109,CALC_5!A1:A3,IF(E20=Translation!B110,CALC_5!A1:A797,0)))),0)</xm:f>
          </x14:formula1>
          <xm:sqref>I22</xm:sqref>
        </x14:dataValidation>
        <x14:dataValidation type="list" allowBlank="1" showErrorMessage="1" error=" " xr:uid="{00000000-0002-0000-0600-000014000000}">
          <x14:formula1>
            <xm:f>IF(I9=Translation!B101,IF(E20=Translation!B109,CALC_5!A1:A121,0),0)</xm:f>
          </x14:formula1>
          <xm:sqref>I23</xm:sqref>
        </x14:dataValidation>
        <x14:dataValidation type="list" allowBlank="1" showInputMessage="1" showErrorMessage="1" errorTitle="ERROR" error=" " xr:uid="{00000000-0002-0000-0600-000015000000}">
          <x14:formula1>
            <xm:f>IF(I9=Translation!B101,IF(E25=Translation!B107,CALC_5!A2:A3,IF(E25=Translation!B108,CALC_5!A2:A3,IF(E25=Translation!B109,CALC_5!A1:A9,IF(E25=Translation!B110,CALC_5!A1:A797,0)))),0)</xm:f>
          </x14:formula1>
          <xm:sqref>I26</xm:sqref>
        </x14:dataValidation>
        <x14:dataValidation type="list" allowBlank="1" showInputMessage="1" showErrorMessage="1" errorTitle="ERROR" error=" " xr:uid="{00000000-0002-0000-0600-000016000000}">
          <x14:formula1>
            <xm:f>IF(I9=Translation!B101,IF(E25=Translation!B107,CALC_5!A1:A601,IF(E25=Translation!B108,CALC_5!A1:A601,IF(E25=Translation!B109,CALC_5!A1:A3,IF(E25=Translation!B110,CALC_5!A1:A797,0)))),0)</xm:f>
          </x14:formula1>
          <xm:sqref>I27</xm:sqref>
        </x14:dataValidation>
        <x14:dataValidation type="list" allowBlank="1" showErrorMessage="1" errorTitle="ERROR" error=" " xr:uid="{00000000-0002-0000-0600-000017000000}">
          <x14:formula1>
            <xm:f>IF(I9=Translation!B101,IF(E25=Translation!B109,CALC_5!A1:A121,0),0)</xm:f>
          </x14:formula1>
          <xm:sqref>I28</xm:sqref>
        </x14:dataValidation>
        <x14:dataValidation type="list" allowBlank="1" showInputMessage="1" showErrorMessage="1" errorTitle="ERROR" error=" " xr:uid="{00000000-0002-0000-0600-000018000000}">
          <x14:formula1>
            <xm:f>IF(I9=Translation!B101,IF(E30=Translation!B107,CALC_5!A2:A3,IF(E30=Translation!B108,CALC_5!A2:A3,IF(E30=Translation!B109,CALC_5!A1:A9,IF(E30=Translation!B110,CALC_5!A1:A797,0)))),0)</xm:f>
          </x14:formula1>
          <xm:sqref>I31</xm:sqref>
        </x14:dataValidation>
        <x14:dataValidation type="list" allowBlank="1" showInputMessage="1" showErrorMessage="1" errorTitle="ERROR" error=" " xr:uid="{00000000-0002-0000-0600-000019000000}">
          <x14:formula1>
            <xm:f>IF(I9=Translation!B101,IF(E30=Translation!B107,CALC_5!A1:A601,IF(E30=Translation!B108,CALC_5!A1:A601,IF(E30=Translation!B109,CALC_5!A1:A3,IF(E30=Translation!B110,CALC_5!A1:A797,0)))),0)</xm:f>
          </x14:formula1>
          <xm:sqref>I32</xm:sqref>
        </x14:dataValidation>
        <x14:dataValidation type="list" allowBlank="1" showErrorMessage="1" errorTitle="ERROR" error=" " xr:uid="{00000000-0002-0000-0600-00001A000000}">
          <x14:formula1>
            <xm:f>IF(I9=Translation!B101,IF(E30=Translation!B109,CALC_5!A1:A121,0),0)</xm:f>
          </x14:formula1>
          <xm:sqref>I33</xm:sqref>
        </x14:dataValidation>
        <x14:dataValidation type="list" allowBlank="1" showInputMessage="1" showErrorMessage="1" errorTitle="ERROR" error=" " xr:uid="{00000000-0002-0000-0600-000003000000}">
          <x14:formula1>
            <xm:f>IF(AND(I9=Translation!B101,I42=Translation!B101),IF(IF(CALC_5!H8&gt;2,2,CALC_5!H8)+CALC_5!H23-CALC_5!H33&lt;1,OFFSET(CALC_5!A1,0,0),OFFSET(CALC_5!A2,0,0,IF(CALC_5!H8&gt;2,2,CALC_5!H8)+CALC_5!H23-CALC_5!H33,1)),0)</xm:f>
          </x14:formula1>
          <xm:sqref>I43</xm:sqref>
        </x14:dataValidation>
        <x14:dataValidation type="list" operator="greaterThanOrEqual" allowBlank="1" showInputMessage="1" showErrorMessage="1" errorTitle="ERROR" error=" " xr:uid="{00000000-0002-0000-0600-000009000000}">
          <x14:formula1>
            <xm:f>IF(AND(I9=Translation!B101,I35=Translation!B101),OFFSET(CALC_5!A1,0,0,IF(CALC_5!N33-CALC_5!H31&lt;1,1,CALC_5!N33-CALC_5!H31+1),1),0)</xm:f>
          </x14:formula1>
          <xm:sqref>I36</xm:sqref>
        </x14:dataValidation>
        <x14:dataValidation type="list" operator="greaterThanOrEqual" allowBlank="1" showInputMessage="1" showErrorMessage="1" errorTitle="ERROR" error=" " xr:uid="{00000000-0002-0000-0600-00000A000000}">
          <x14:formula1>
            <xm:f>IF(AND(I9=Translation!B101,I35=Translation!B101),OFFSET(CALC_5!A1,0,0,IF(CALC_5!N33-CALC_5!H30&lt;1,1,CALC_5!N33-CALC_5!H30+1),1),0)</xm:f>
          </x14:formula1>
          <xm:sqref>I37</xm:sqref>
        </x14:dataValidation>
        <x14:dataValidation type="list" allowBlank="1" showInputMessage="1" showErrorMessage="1" errorTitle="ERROR" error=" " xr:uid="{00000000-0002-0000-0600-00000B000000}">
          <x14:formula1>
            <xm:f>IF(AND(I9=Translation!B101,I35=Translation!B101),OFFSET(CALC_5!A1,0,0,(((CALC_5!H30+CALC_5!H31)*4)+1),1),0)</xm:f>
          </x14:formula1>
          <xm:sqref>I38</xm:sqref>
        </x14:dataValidation>
        <x14:dataValidation type="list" allowBlank="1" showInputMessage="1" showErrorMessage="1" errorTitle="ERROR" error=" " xr:uid="{00000000-0002-0000-0600-00000C000000}">
          <x14:formula1>
            <xm:f>IF(AND(I9=Translation!B101,I35=Translation!B101),IF(CALC_5!N33&lt;(1+CALC_5!N32),OFFSET(CALC_5!A1,IF(CALC_5!N33&lt;1,0,CALC_5!N33),0),OFFSET(CALC_5!A1,CALC_5!N32,0,IF(CALC_5!N33&lt;((2*CALC_5!N32)+1),CALC_5!N33-CALC_5!N32+1,CALC_5!N32+1),1)),0)</xm:f>
          </x14:formula1>
          <xm:sqref>I39</xm:sqref>
        </x14:dataValidation>
        <x14:dataValidation type="list" allowBlank="1" showInputMessage="1" showErrorMessage="1" errorTitle="ERROR" error=" " xr:uid="{00000000-0002-0000-0600-00000D000000}">
          <x14:formula1>
            <xm:f>IF(AND(I9=Translation!B101,I35=Translation!B101),OFFSET(CALC_5!A1,0,0,((CALC_5!H30+CALC_5!H31)+1),1),0)</xm:f>
          </x14:formula1>
          <xm:sqref>I40</xm:sqref>
        </x14:dataValidation>
        <x14:dataValidation type="list" allowBlank="1" showInputMessage="1" showErrorMessage="1" errorTitle=" ERROR" error=" " xr:uid="{00000000-0002-0000-0600-00000E000000}">
          <x14:formula1>
            <xm:f>IF(I9=Translation!B101,CALC_5!A1:A6,0)</xm:f>
          </x14:formula1>
          <xm:sqref>I14</xm:sqref>
        </x14:dataValidation>
        <x14:dataValidation type="list" allowBlank="1" showInputMessage="1" showErrorMessage="1" xr:uid="{00000000-0002-0000-0600-000004000000}">
          <x14:formula1>
            <xm:f>IF(I9=Translation!B101,Translation!$B$101:$B$102,0)</xm:f>
          </x14:formula1>
          <xm:sqref>I42</xm:sqref>
        </x14:dataValidation>
        <x14:dataValidation type="list" allowBlank="1" showInputMessage="1" showErrorMessage="1" xr:uid="{00000000-0002-0000-0600-000005000000}">
          <x14:formula1>
            <xm:f>IF(I9=Translation!B101,Translation!$B$101:$B$102,0)</xm:f>
          </x14:formula1>
          <xm:sqref>I35</xm:sqref>
        </x14:dataValidation>
        <x14:dataValidation type="list" allowBlank="1" showInputMessage="1" showErrorMessage="1" errorTitle="ERROR" error=" " xr:uid="{00000000-0002-0000-0600-000006000000}">
          <x14:formula1>
            <xm:f>IF(I9=Translation!B101,Translation!$B$106:$B$110,0)</xm:f>
          </x14:formula1>
          <xm:sqref>E25:I25</xm:sqref>
        </x14:dataValidation>
        <x14:dataValidation type="list" allowBlank="1" showInputMessage="1" showErrorMessage="1" errorTitle="ERROR" error=" " xr:uid="{00000000-0002-0000-0600-000007000000}">
          <x14:formula1>
            <xm:f>IF(I9=Translation!B101,Translation!$B$106:$B$110,0)</xm:f>
          </x14:formula1>
          <xm:sqref>E20:I20</xm:sqref>
        </x14:dataValidation>
        <x14:dataValidation type="list" allowBlank="1" showInputMessage="1" showErrorMessage="1" errorTitle="ERROR" error=" " xr:uid="{00000000-0002-0000-0600-000008000000}">
          <x14:formula1>
            <xm:f>IF(I9=Translation!B101,Translation!B103:B105,0)</xm:f>
          </x14:formula1>
          <xm:sqref>E17:I17</xm:sqref>
        </x14:dataValidation>
        <x14:dataValidation type="list" allowBlank="1" showInputMessage="1" showErrorMessage="1" errorTitle="ERROR" error=" " xr:uid="{00000000-0002-0000-0600-00000F000000}">
          <x14:formula1>
            <xm:f>IF(I9=Translation!B101,CALC_5!$A$1:$A$2,0)</xm:f>
          </x14:formula1>
          <xm:sqref>I15</xm:sqref>
        </x14:dataValidation>
        <x14:dataValidation type="list" allowBlank="1" showInputMessage="1" showErrorMessage="1" errorTitle="ERROR" error=" " xr:uid="{00000000-0002-0000-0600-000010000000}">
          <x14:formula1>
            <xm:f>IF(I9=Translation!B101,Translation!$B$106:$B$110,0)</xm:f>
          </x14:formula1>
          <xm:sqref>E30:I30</xm:sqref>
        </x14:dataValidation>
        <x14:dataValidation type="list" allowBlank="1" showInputMessage="1" showErrorMessage="1" errorTitle="ERROR" error=" " xr:uid="{A97DE24E-45DF-42A7-8FA6-9FC043462803}">
          <x14:formula1>
            <xm:f>IF(AND(I9=Translation!B101,I45=Translation!B101),IF(IF(CALC_5!H8&gt;2,2,CALC_5!H8)+CALC_5!H23-CALC_5!H33-CALC_5!H36-CALC_5!H38&lt;1,OFFSET(CALC_5!A1,0,0),OFFSET(CALC_5!A2,0,0,IF(CALC_5!H8&gt;2,2,CALC_5!H8)+CALC_5!H23-CALC_5!H33-CALC_5!H36-CALC_5!H38,1)),0)</xm:f>
          </x14:formula1>
          <xm:sqref>I46</xm:sqref>
        </x14:dataValidation>
        <x14:dataValidation type="list" allowBlank="1" showInputMessage="1" showErrorMessage="1" errorTitle="ERROR" error=" " xr:uid="{D83662F2-C0EA-42AA-924C-68D6F6389667}">
          <x14:formula1>
            <xm:f>IF(AND(I9=Translation!B101,I48=Translation!B101),IF(IF(CALC_5!H8&gt;2,2,CALC_5!H8)+CALC_5!H23-CALC_5!H33-CALC_5!H36-CALC_5!H38&lt;1,OFFSET(CALC_5!A1,0,0),OFFSET(CALC_5!A2,0,0,IF(CALC_5!H8&gt;2,2,CALC_5!H8)+CALC_5!H23-CALC_5!H33-CALC_5!H36-CALC_5!H38,1)),0)</xm:f>
          </x14:formula1>
          <xm:sqref>I49</xm:sqref>
        </x14:dataValidation>
        <x14:dataValidation type="list" allowBlank="1" showInputMessage="1" showErrorMessage="1" xr:uid="{D027464F-E335-4270-A44B-F8A001E5AF53}">
          <x14:formula1>
            <xm:f>IF(I9=Translation!B101,Translation!$B$101:$B$102,0)</xm:f>
          </x14:formula1>
          <xm:sqref>I48</xm:sqref>
        </x14:dataValidation>
        <x14:dataValidation type="list" allowBlank="1" showInputMessage="1" showErrorMessage="1" xr:uid="{3B7F33E8-4F78-4560-BAD9-D4573CA611E3}">
          <x14:formula1>
            <xm:f>IF(I9=Translation!B101,Translation!$B$101:$B$102,0)</xm:f>
          </x14:formula1>
          <xm:sqref>I45</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AK138"/>
  <sheetViews>
    <sheetView showGridLines="0" showRowColHeaders="0" zoomScale="80" zoomScaleNormal="80" workbookViewId="0">
      <selection activeCell="I9" sqref="I9:I10"/>
    </sheetView>
  </sheetViews>
  <sheetFormatPr defaultColWidth="11.42578125" defaultRowHeight="12.75"/>
  <cols>
    <col min="1" max="9" width="12.85546875" style="39" customWidth="1"/>
    <col min="10" max="10" width="16.7109375" style="39" customWidth="1"/>
    <col min="11" max="20" width="12.85546875" style="39" customWidth="1"/>
    <col min="21" max="26" width="11.42578125" style="39" customWidth="1"/>
    <col min="27" max="27" width="9.7109375" style="39" customWidth="1"/>
    <col min="28" max="28" width="24.28515625" style="371" customWidth="1"/>
    <col min="29" max="29" width="9.7109375" style="371" customWidth="1"/>
    <col min="30" max="30" width="9.85546875" style="371" customWidth="1"/>
    <col min="31" max="31" width="13.85546875" style="371" customWidth="1"/>
    <col min="32" max="32" width="12.140625" style="371" customWidth="1"/>
    <col min="33" max="33" width="12.7109375" style="371" customWidth="1"/>
    <col min="34" max="34" width="10.140625" style="371" customWidth="1"/>
    <col min="35" max="35" width="9.5703125" style="371" customWidth="1"/>
    <col min="36" max="36" width="13.7109375" style="371" customWidth="1"/>
    <col min="37" max="37" width="12.140625" style="371" customWidth="1"/>
    <col min="38" max="16384" width="11.42578125" style="39"/>
  </cols>
  <sheetData>
    <row r="1" spans="1:37" s="18" customFormat="1">
      <c r="U1" s="39"/>
      <c r="V1" s="39"/>
      <c r="W1" s="39"/>
      <c r="X1" s="39"/>
      <c r="Y1" s="39"/>
      <c r="Z1" s="39"/>
      <c r="AB1" s="21"/>
      <c r="AC1" s="21"/>
      <c r="AD1" s="21"/>
      <c r="AE1" s="21"/>
      <c r="AF1" s="21"/>
      <c r="AG1" s="21"/>
      <c r="AH1" s="21"/>
      <c r="AI1" s="21"/>
      <c r="AJ1" s="21"/>
      <c r="AK1" s="21"/>
    </row>
    <row r="2" spans="1:37" s="18" customFormat="1" ht="12.75" customHeight="1">
      <c r="J2" s="166"/>
      <c r="U2" s="39"/>
      <c r="V2" s="39"/>
      <c r="W2" s="39"/>
      <c r="X2" s="39"/>
      <c r="Y2" s="39"/>
      <c r="Z2" s="39"/>
    </row>
    <row r="3" spans="1:37" s="18" customFormat="1" ht="12.75" customHeight="1">
      <c r="J3" s="166"/>
      <c r="P3" s="393" t="str">
        <f ca="1">Translation!B11</f>
        <v>PRAESENSA</v>
      </c>
      <c r="Q3" s="393"/>
      <c r="R3" s="393"/>
      <c r="S3" s="393"/>
      <c r="T3" s="353"/>
      <c r="U3" s="39"/>
      <c r="V3" s="39"/>
      <c r="W3" s="39"/>
      <c r="X3" s="39"/>
      <c r="Y3" s="39"/>
      <c r="Z3" s="39"/>
    </row>
    <row r="4" spans="1:37" s="18" customFormat="1" ht="12.75" customHeight="1">
      <c r="J4" s="166"/>
      <c r="P4" s="393"/>
      <c r="Q4" s="393"/>
      <c r="R4" s="393"/>
      <c r="S4" s="393"/>
      <c r="T4" s="353"/>
      <c r="U4" s="39"/>
      <c r="V4" s="39"/>
      <c r="W4" s="39"/>
      <c r="X4" s="39"/>
      <c r="Y4" s="39"/>
      <c r="Z4" s="39"/>
    </row>
    <row r="5" spans="1:37" s="18" customFormat="1" ht="15" customHeight="1">
      <c r="J5" s="166"/>
      <c r="P5" s="394" t="str">
        <f ca="1">Translation!B12&amp;" "&amp;Translation!B13&amp;" "&amp;Translation!B14</f>
        <v xml:space="preserve">Power calculator V1.3 </v>
      </c>
      <c r="Q5" s="394"/>
      <c r="R5" s="394"/>
      <c r="S5" s="394"/>
      <c r="T5" s="354"/>
      <c r="U5" s="39"/>
      <c r="V5" s="39"/>
      <c r="W5" s="39"/>
      <c r="X5" s="39"/>
      <c r="Y5" s="39"/>
      <c r="Z5" s="39"/>
    </row>
    <row r="6" spans="1:37" s="18" customFormat="1" ht="15" customHeight="1">
      <c r="J6" s="166"/>
      <c r="P6" s="394"/>
      <c r="Q6" s="394"/>
      <c r="R6" s="394"/>
      <c r="S6" s="394"/>
      <c r="T6" s="354"/>
      <c r="U6" s="39"/>
      <c r="V6" s="39"/>
      <c r="W6" s="39"/>
      <c r="X6" s="39"/>
      <c r="Y6" s="39"/>
      <c r="Z6" s="39"/>
    </row>
    <row r="7" spans="1:37" s="18" customFormat="1" ht="15" customHeight="1">
      <c r="A7" s="39"/>
      <c r="J7" s="260"/>
      <c r="U7" s="39"/>
      <c r="V7" s="39"/>
      <c r="W7" s="39"/>
      <c r="X7" s="39"/>
      <c r="Y7" s="39"/>
      <c r="Z7" s="39"/>
    </row>
    <row r="8" spans="1:37" s="18" customFormat="1" ht="15" customHeight="1">
      <c r="A8" s="39"/>
      <c r="I8" s="39"/>
      <c r="J8" s="167"/>
      <c r="S8" s="39"/>
      <c r="U8" s="39"/>
      <c r="V8" s="39"/>
      <c r="W8" s="39"/>
      <c r="X8" s="39"/>
      <c r="Y8" s="39"/>
      <c r="Z8" s="39"/>
    </row>
    <row r="9" spans="1:37" s="18" customFormat="1" ht="15" customHeight="1">
      <c r="A9" s="39"/>
      <c r="B9" s="521" t="str">
        <f ca="1">Translation!B113&amp;" "&amp;6</f>
        <v>Cluster 6</v>
      </c>
      <c r="C9" s="521"/>
      <c r="D9" s="521"/>
      <c r="E9" s="521"/>
      <c r="F9" s="521"/>
      <c r="G9" s="521"/>
      <c r="H9" s="523" t="str">
        <f ca="1">Translation!B30</f>
        <v>Used:</v>
      </c>
      <c r="I9" s="519" t="s">
        <v>16</v>
      </c>
      <c r="J9" s="167"/>
      <c r="U9" s="39"/>
      <c r="V9" s="39"/>
      <c r="W9" s="39"/>
      <c r="X9" s="39"/>
      <c r="Y9" s="39"/>
      <c r="Z9" s="39"/>
    </row>
    <row r="10" spans="1:37" s="18" customFormat="1" ht="15" customHeight="1">
      <c r="A10" s="39"/>
      <c r="B10" s="522"/>
      <c r="C10" s="522"/>
      <c r="D10" s="522"/>
      <c r="E10" s="522"/>
      <c r="F10" s="522"/>
      <c r="G10" s="522"/>
      <c r="H10" s="524"/>
      <c r="I10" s="520"/>
      <c r="J10" s="167"/>
      <c r="U10" s="39"/>
      <c r="V10" s="39"/>
      <c r="W10" s="39"/>
      <c r="X10" s="39"/>
      <c r="Y10" s="39"/>
      <c r="Z10" s="39"/>
    </row>
    <row r="11" spans="1:37" s="18" customFormat="1" ht="15" customHeight="1">
      <c r="A11" s="39"/>
      <c r="B11" s="562" t="str">
        <f ca="1">Translation!B28</f>
        <v>Description</v>
      </c>
      <c r="C11" s="562"/>
      <c r="D11" s="563"/>
      <c r="E11" s="549" t="str">
        <f ca="1">Translation!B29</f>
        <v>Device</v>
      </c>
      <c r="F11" s="562"/>
      <c r="G11" s="562"/>
      <c r="H11" s="563"/>
      <c r="I11" s="549"/>
      <c r="J11" s="167"/>
      <c r="K11" s="537" t="str">
        <f ca="1">Translation!B114</f>
        <v>Required battery capacity including safety factor (minimum 100 Ah - maximum 230 Ah)</v>
      </c>
      <c r="L11" s="537"/>
      <c r="M11" s="537"/>
      <c r="N11" s="537"/>
      <c r="O11" s="537"/>
      <c r="P11" s="537"/>
      <c r="Q11" s="537"/>
      <c r="R11" s="538"/>
      <c r="S11" s="546" t="str">
        <f ca="1">IF(CALC_6!H7=0,"-",IF(CALC_6!H45=0,0,IF((INFO!F21*CALC_6!F78)/100+CALC_6!F78&lt;100,100,(ROUNDUP((INFO!F21*CALC_6!F78)/100+CALC_6!F78,0))))&amp;" "&amp;Translation!B115)</f>
        <v>-</v>
      </c>
      <c r="T11" s="27"/>
      <c r="U11" s="146"/>
      <c r="V11" s="146"/>
      <c r="W11" s="146"/>
      <c r="X11" s="146"/>
      <c r="Y11" s="39"/>
      <c r="Z11" s="39"/>
    </row>
    <row r="12" spans="1:37" s="18" customFormat="1" ht="15" customHeight="1">
      <c r="A12" s="39"/>
      <c r="B12" s="564"/>
      <c r="C12" s="564"/>
      <c r="D12" s="565"/>
      <c r="E12" s="550"/>
      <c r="F12" s="564"/>
      <c r="G12" s="564"/>
      <c r="H12" s="565"/>
      <c r="I12" s="550"/>
      <c r="J12" s="167"/>
      <c r="K12" s="539"/>
      <c r="L12" s="539"/>
      <c r="M12" s="539"/>
      <c r="N12" s="539"/>
      <c r="O12" s="539"/>
      <c r="P12" s="539"/>
      <c r="Q12" s="539"/>
      <c r="R12" s="540"/>
      <c r="S12" s="620"/>
      <c r="U12" s="39"/>
      <c r="V12" s="39"/>
      <c r="W12" s="39"/>
      <c r="X12" s="39"/>
      <c r="Y12" s="39"/>
      <c r="Z12" s="39"/>
    </row>
    <row r="13" spans="1:37" s="18" customFormat="1" ht="15" customHeight="1">
      <c r="A13" s="39"/>
      <c r="B13" s="568" t="str">
        <f ca="1">IF(I9=Translation!B101,Translation!B34,"")</f>
        <v/>
      </c>
      <c r="C13" s="568"/>
      <c r="D13" s="569"/>
      <c r="E13" s="571" t="str">
        <f ca="1">IF(I9=Translation!B101,Translation!B35,"")</f>
        <v/>
      </c>
      <c r="F13" s="572"/>
      <c r="G13" s="572"/>
      <c r="H13" s="572"/>
      <c r="I13" s="572"/>
      <c r="J13" s="167"/>
      <c r="K13" s="542" t="str">
        <f ca="1">Translation!B80</f>
        <v>Supported battery capacity is between 100Ah and 230Ah!</v>
      </c>
      <c r="L13" s="542"/>
      <c r="M13" s="542"/>
      <c r="N13" s="542"/>
      <c r="O13" s="542"/>
      <c r="P13" s="542"/>
      <c r="Q13" s="542"/>
      <c r="R13" s="542"/>
      <c r="S13" s="543"/>
      <c r="U13" s="39"/>
      <c r="V13" s="39"/>
      <c r="W13" s="39"/>
      <c r="X13" s="39"/>
      <c r="Y13" s="39"/>
      <c r="Z13" s="39"/>
    </row>
    <row r="14" spans="1:37" s="18" customFormat="1" ht="15" customHeight="1">
      <c r="A14" s="39"/>
      <c r="B14" s="570"/>
      <c r="C14" s="570"/>
      <c r="D14" s="570"/>
      <c r="E14" s="555" t="str">
        <f ca="1">IF(I9=Translation!B101,Translation!B40,"")</f>
        <v/>
      </c>
      <c r="F14" s="556"/>
      <c r="G14" s="556"/>
      <c r="H14" s="557"/>
      <c r="I14" s="208">
        <v>2</v>
      </c>
      <c r="J14" s="149" t="str">
        <f>IF(I14&gt;5,Translation!B92,"")</f>
        <v/>
      </c>
      <c r="K14" s="545"/>
      <c r="L14" s="545"/>
      <c r="M14" s="545"/>
      <c r="N14" s="545"/>
      <c r="O14" s="545"/>
      <c r="P14" s="545"/>
      <c r="Q14" s="545"/>
      <c r="R14" s="545"/>
      <c r="S14" s="621"/>
      <c r="U14" s="39"/>
      <c r="V14" s="39"/>
      <c r="W14" s="39"/>
      <c r="X14" s="39"/>
      <c r="Y14" s="39"/>
      <c r="Z14" s="39"/>
      <c r="AA14" s="39"/>
    </row>
    <row r="15" spans="1:37" s="18" customFormat="1" ht="15" customHeight="1">
      <c r="A15" s="39"/>
      <c r="B15" s="566"/>
      <c r="C15" s="566"/>
      <c r="D15" s="567"/>
      <c r="E15" s="558" t="str">
        <f ca="1">IF(I9=Translation!B101,Translation!B41,"")</f>
        <v/>
      </c>
      <c r="F15" s="559"/>
      <c r="G15" s="559"/>
      <c r="H15" s="560"/>
      <c r="I15" s="208">
        <v>0</v>
      </c>
      <c r="J15" s="149" t="str">
        <f>IF(I15&gt;1,Translation!B90,"")</f>
        <v/>
      </c>
      <c r="T15" s="105"/>
      <c r="U15" s="115"/>
      <c r="V15" s="115"/>
      <c r="W15" s="115"/>
      <c r="X15" s="115"/>
      <c r="Y15" s="28"/>
      <c r="Z15" s="28"/>
      <c r="AA15" s="28"/>
    </row>
    <row r="16" spans="1:37" s="18" customFormat="1" ht="15" customHeight="1">
      <c r="A16" s="39"/>
      <c r="B16" s="336"/>
      <c r="C16" s="336"/>
      <c r="D16" s="337"/>
      <c r="E16" s="138"/>
      <c r="F16" s="139"/>
      <c r="G16" s="139"/>
      <c r="H16" s="139"/>
      <c r="I16" s="147"/>
      <c r="J16" s="149"/>
      <c r="K16" s="537" t="str">
        <f ca="1">Translation!B116</f>
        <v>Maximum battery current (check battery specification)</v>
      </c>
      <c r="L16" s="537"/>
      <c r="M16" s="537"/>
      <c r="N16" s="537"/>
      <c r="O16" s="537"/>
      <c r="P16" s="537"/>
      <c r="Q16" s="537"/>
      <c r="R16" s="538"/>
      <c r="S16" s="551" t="str">
        <f ca="1">IF(CALC_6!H7=0,"-",IF(CALC_6!H45=0,0,ROUNDUP(MAX(CALC_6!J42:K42)/1000,1)))</f>
        <v>-</v>
      </c>
      <c r="U16" s="39"/>
      <c r="V16" s="39"/>
      <c r="W16" s="39"/>
      <c r="X16" s="39"/>
      <c r="Y16" s="20"/>
      <c r="Z16" s="20"/>
      <c r="AA16" s="20"/>
    </row>
    <row r="17" spans="1:27" s="18" customFormat="1" ht="15" customHeight="1">
      <c r="A17" s="39"/>
      <c r="B17" s="553" t="str">
        <f ca="1">IF(I9=Translation!B101,Translation!B36,"")</f>
        <v/>
      </c>
      <c r="C17" s="553"/>
      <c r="D17" s="554"/>
      <c r="E17" s="547" t="s">
        <v>67</v>
      </c>
      <c r="F17" s="548"/>
      <c r="G17" s="548"/>
      <c r="H17" s="548"/>
      <c r="I17" s="548"/>
      <c r="J17" s="342"/>
      <c r="K17" s="539"/>
      <c r="L17" s="539"/>
      <c r="M17" s="539"/>
      <c r="N17" s="539"/>
      <c r="O17" s="539"/>
      <c r="P17" s="539"/>
      <c r="Q17" s="539"/>
      <c r="R17" s="540"/>
      <c r="S17" s="552"/>
      <c r="U17" s="39"/>
      <c r="V17" s="39"/>
      <c r="W17" s="39"/>
      <c r="X17" s="39"/>
      <c r="Y17" s="28"/>
      <c r="Z17" s="28"/>
      <c r="AA17" s="28"/>
    </row>
    <row r="18" spans="1:27" s="18" customFormat="1" ht="15" customHeight="1">
      <c r="A18" s="39"/>
      <c r="B18" s="509"/>
      <c r="C18" s="509"/>
      <c r="D18" s="504"/>
      <c r="E18" s="555" t="str">
        <f ca="1">IF(I9=Translation!B101,(IF(E17=Translation!B104,Translation!B42,IF(E17=Translation!B105,Translation!B48,""))),"")</f>
        <v/>
      </c>
      <c r="F18" s="556"/>
      <c r="G18" s="556"/>
      <c r="H18" s="557"/>
      <c r="I18" s="208">
        <v>1</v>
      </c>
      <c r="J18" s="149" t="str">
        <f ca="1">IF(AND(E17=Translation!B104,I18=0),Translation!B89,IF(AND(E17=Translation!B104,I18&gt;5),Translation!B92,IF(AND(E17=Translation!B105,I18&gt;700),Translation!B96,"")))</f>
        <v/>
      </c>
      <c r="K18" s="576" t="str">
        <f ca="1">Translation!B81</f>
        <v xml:space="preserve">The maximum battery current of 90A is exceeded!   </v>
      </c>
      <c r="L18" s="576"/>
      <c r="M18" s="576"/>
      <c r="N18" s="576"/>
      <c r="O18" s="576"/>
      <c r="P18" s="576"/>
      <c r="Q18" s="576"/>
      <c r="R18" s="576"/>
      <c r="S18" s="576"/>
      <c r="U18" s="39"/>
      <c r="V18" s="39"/>
      <c r="W18" s="39"/>
      <c r="X18" s="39"/>
      <c r="Y18" s="39"/>
      <c r="Z18" s="39"/>
      <c r="AA18" s="39"/>
    </row>
    <row r="19" spans="1:27" s="18" customFormat="1" ht="15" customHeight="1">
      <c r="A19" s="39"/>
      <c r="B19" s="578"/>
      <c r="C19" s="578"/>
      <c r="D19" s="579"/>
      <c r="E19" s="530"/>
      <c r="F19" s="531"/>
      <c r="G19" s="531"/>
      <c r="H19" s="531"/>
      <c r="I19" s="147"/>
      <c r="J19" s="149"/>
      <c r="K19" s="577"/>
      <c r="L19" s="577"/>
      <c r="M19" s="577"/>
      <c r="N19" s="577"/>
      <c r="O19" s="577"/>
      <c r="P19" s="577"/>
      <c r="Q19" s="577"/>
      <c r="R19" s="577"/>
      <c r="S19" s="577"/>
      <c r="U19" s="39"/>
      <c r="V19" s="39"/>
      <c r="W19" s="24"/>
      <c r="X19" s="24"/>
      <c r="Y19" s="39"/>
      <c r="Z19" s="39"/>
    </row>
    <row r="20" spans="1:27" s="18" customFormat="1" ht="15" customHeight="1">
      <c r="A20" s="39"/>
      <c r="B20" s="534" t="str">
        <f ca="1">IF(I9=Translation!B101,Translation!B37,"")</f>
        <v/>
      </c>
      <c r="C20" s="534"/>
      <c r="D20" s="517"/>
      <c r="E20" s="532" t="s">
        <v>67</v>
      </c>
      <c r="F20" s="533"/>
      <c r="G20" s="533"/>
      <c r="H20" s="533"/>
      <c r="I20" s="533"/>
      <c r="J20" s="342"/>
      <c r="U20" s="39"/>
      <c r="V20" s="39"/>
      <c r="W20" s="39"/>
      <c r="X20" s="39"/>
      <c r="Y20" s="39"/>
      <c r="Z20" s="39"/>
    </row>
    <row r="21" spans="1:27" s="18" customFormat="1" ht="15" customHeight="1">
      <c r="A21" s="39"/>
      <c r="B21" s="525"/>
      <c r="C21" s="525"/>
      <c r="D21" s="526"/>
      <c r="E21" s="512" t="str">
        <f ca="1">IF(I9=Translation!B101,(IF(E20=Translation!B107,Translation!B43,(IF(E20=Translation!B108,Translation!B43,(IF(E20=Translation!B109,Translation!B44,(IF(E20=Translation!B110,Translation!B49,"")))))))),"")</f>
        <v/>
      </c>
      <c r="F21" s="513"/>
      <c r="G21" s="513"/>
      <c r="H21" s="514"/>
      <c r="I21" s="140">
        <v>1</v>
      </c>
      <c r="J21" s="149" t="str">
        <f ca="1">IF(AND(E20=Translation!B107,I21=0),Translation!B89,IF(AND(E20=Translation!B107,I21&gt;2),Translation!B91,IF(AND(E20=Translation!B108,I21=0),Translation!B89,IF(AND(E20=Translation!B108,I21&gt;2),Translation!B91,IF(AND(E20=Translation!B109,I21&gt;8),Translation!B93,IF(AND(E20=Translation!B110,I21&gt;5500),Translation!B97,""))))))</f>
        <v/>
      </c>
      <c r="K21" s="537" t="str">
        <f ca="1">Translation!B118</f>
        <v>Mains current draw at 230 VAC (during alarm and bulk charging)</v>
      </c>
      <c r="L21" s="537"/>
      <c r="M21" s="537"/>
      <c r="N21" s="537"/>
      <c r="O21" s="537"/>
      <c r="P21" s="537"/>
      <c r="Q21" s="537"/>
      <c r="R21" s="538"/>
      <c r="S21" s="561" t="str">
        <f ca="1">IF(CALC_6!H7=0,"-",ROUNDUP(CALC_6!H78/1000,2))</f>
        <v>-</v>
      </c>
      <c r="U21" s="386"/>
      <c r="V21" s="39"/>
      <c r="W21" s="39"/>
      <c r="X21" s="39"/>
      <c r="Y21" s="39"/>
      <c r="Z21" s="39"/>
    </row>
    <row r="22" spans="1:27" s="18" customFormat="1" ht="15" customHeight="1">
      <c r="A22" s="39"/>
      <c r="B22" s="525"/>
      <c r="C22" s="525"/>
      <c r="D22" s="526"/>
      <c r="E22" s="512" t="str">
        <f ca="1">IF(I9=Translation!B101,IF(E20=Translation!B107,Translation!B47,(IF(E20=Translation!B108,Translation!B47,(IF(E20=Translation!B109,Translation!B45,(IF(E20=Translation!B110,Translation!B51,""))))))),"")</f>
        <v/>
      </c>
      <c r="F22" s="513"/>
      <c r="G22" s="513"/>
      <c r="H22" s="514"/>
      <c r="I22" s="140">
        <v>0</v>
      </c>
      <c r="J22" s="149" t="str">
        <f ca="1">IF(AND(E22=Translation!B47,I22&gt;600),Translation!B95,IF(AND(E22=Translation!B45,I22&gt;2),Translation!B91,IF(AND(E22=Translation!B50,I22&gt;5500),Translation!B97,"")))</f>
        <v/>
      </c>
      <c r="K22" s="537"/>
      <c r="L22" s="537"/>
      <c r="M22" s="537"/>
      <c r="N22" s="537"/>
      <c r="O22" s="537"/>
      <c r="P22" s="537"/>
      <c r="Q22" s="537"/>
      <c r="R22" s="538"/>
      <c r="S22" s="561"/>
      <c r="U22" s="39"/>
      <c r="V22" s="39"/>
      <c r="W22" s="39"/>
      <c r="X22" s="39"/>
      <c r="Y22" s="39"/>
      <c r="Z22" s="39"/>
    </row>
    <row r="23" spans="1:27" s="18" customFormat="1" ht="15" customHeight="1">
      <c r="A23" s="39"/>
      <c r="B23" s="509"/>
      <c r="C23" s="509"/>
      <c r="D23" s="504"/>
      <c r="E23" s="527" t="str">
        <f ca="1">IF(I9=Translation!B101,IF(E20=Translation!B107,"",(IF(E20=Translation!B108,"",(IF(E20=Translation!B109,Translation!B46,(IF(E20=Translation!B110,"",""))))))),"")</f>
        <v/>
      </c>
      <c r="F23" s="528"/>
      <c r="G23" s="528"/>
      <c r="H23" s="529"/>
      <c r="I23" s="140">
        <v>0</v>
      </c>
      <c r="J23" s="149" t="str">
        <f ca="1">IF(AND(E23=Translation!B46,I23&gt;120),Translation!B94,IF(AND(E23=Translation!B51,I23&gt;5500),"",""))</f>
        <v/>
      </c>
      <c r="U23" s="39"/>
      <c r="V23" s="39"/>
      <c r="W23" s="39"/>
      <c r="X23" s="39"/>
      <c r="Y23" s="39"/>
      <c r="Z23" s="39"/>
    </row>
    <row r="24" spans="1:27" s="18" customFormat="1" ht="15" customHeight="1">
      <c r="A24" s="39"/>
      <c r="B24" s="509"/>
      <c r="C24" s="509"/>
      <c r="D24" s="504"/>
      <c r="E24" s="515"/>
      <c r="F24" s="516"/>
      <c r="G24" s="516"/>
      <c r="H24" s="516"/>
      <c r="I24" s="141"/>
      <c r="J24" s="149"/>
      <c r="U24" s="39"/>
      <c r="V24" s="39"/>
      <c r="W24" s="39"/>
      <c r="X24" s="39"/>
      <c r="Y24" s="29"/>
      <c r="Z24" s="29"/>
    </row>
    <row r="25" spans="1:27" s="18" customFormat="1" ht="15" customHeight="1">
      <c r="A25" s="39"/>
      <c r="B25" s="534" t="str">
        <f ca="1">IF(I9=Translation!B101,Translation!B38,"")</f>
        <v/>
      </c>
      <c r="C25" s="534"/>
      <c r="D25" s="517"/>
      <c r="E25" s="532" t="s">
        <v>67</v>
      </c>
      <c r="F25" s="533"/>
      <c r="G25" s="533"/>
      <c r="H25" s="533"/>
      <c r="I25" s="533"/>
      <c r="J25" s="343"/>
      <c r="U25" s="39"/>
      <c r="V25" s="39"/>
      <c r="W25" s="39"/>
      <c r="X25" s="39"/>
      <c r="Y25" s="29"/>
      <c r="Z25" s="29"/>
      <c r="AA25" s="41"/>
    </row>
    <row r="26" spans="1:27" s="18" customFormat="1" ht="15" customHeight="1">
      <c r="A26" s="39"/>
      <c r="B26" s="510"/>
      <c r="C26" s="510"/>
      <c r="D26" s="511"/>
      <c r="E26" s="512" t="str">
        <f ca="1">IF(I9=Translation!B101,IF(E25=Translation!B107,Translation!B43,(IF(E25=Translation!B108,Translation!B43,(IF(E25=Translation!B109,Translation!B44,(IF(E25=Translation!B110,Translation!B49,""))))))),"")</f>
        <v/>
      </c>
      <c r="F26" s="513"/>
      <c r="G26" s="513"/>
      <c r="H26" s="514"/>
      <c r="I26" s="140">
        <v>1</v>
      </c>
      <c r="J26" s="149" t="str">
        <f ca="1">IF(AND(E25=Translation!B107,I26=0),Translation!B89,IF(AND(E25=Translation!B107,I26&gt;2),Translation!B91,IF(AND(E25=Translation!B108,I26=0),Translation!B89,IF(AND(E25=Translation!B108,I26&gt;2),Translation!B91,IF(AND(E25=Translation!B109,I26&gt;8),Translation!B93,IF(AND(E25=Translation!B110,I26&gt;5500),Translation!B97,""))))))</f>
        <v/>
      </c>
      <c r="K26" s="537" t="str">
        <f ca="1">Translation!B119</f>
        <v>Mains current draw at 115 VAC (during alarm and bulk charging)</v>
      </c>
      <c r="L26" s="537"/>
      <c r="M26" s="537"/>
      <c r="N26" s="537"/>
      <c r="O26" s="537"/>
      <c r="P26" s="537"/>
      <c r="Q26" s="537"/>
      <c r="R26" s="538"/>
      <c r="S26" s="561" t="str">
        <f ca="1">IF(CALC_6!H7=0,"-",ROUNDUP((CALC_6!H78/1000)*2,2))</f>
        <v>-</v>
      </c>
      <c r="U26" s="39"/>
      <c r="V26" s="39"/>
      <c r="W26" s="24"/>
      <c r="X26" s="24"/>
      <c r="Y26" s="146"/>
      <c r="Z26" s="211"/>
    </row>
    <row r="27" spans="1:27" s="18" customFormat="1" ht="15" customHeight="1">
      <c r="A27" s="39"/>
      <c r="B27" s="510"/>
      <c r="C27" s="510"/>
      <c r="D27" s="511"/>
      <c r="E27" s="512" t="str">
        <f ca="1">IF(I9=Translation!B101,IF(E25=Translation!B107,Translation!B47,(IF(E25=Translation!B108,Translation!B47,(IF(E25=Translation!B109,Translation!B45,(IF(E25=Translation!B110,Translation!B51,""))))))),"")</f>
        <v/>
      </c>
      <c r="F27" s="513"/>
      <c r="G27" s="513"/>
      <c r="H27" s="514"/>
      <c r="I27" s="140">
        <v>0</v>
      </c>
      <c r="J27" s="149" t="str">
        <f ca="1">IF(AND(E27=Translation!B47,I27&gt;600),Translation!B95,IF(AND(E27=Translation!B45,I27&gt;2),Translation!B91,IF(AND(E27=Translation!B50,I27&gt;5500),Translation!B97,"")))</f>
        <v/>
      </c>
      <c r="K27" s="537"/>
      <c r="L27" s="537"/>
      <c r="M27" s="537"/>
      <c r="N27" s="537"/>
      <c r="O27" s="537"/>
      <c r="P27" s="537"/>
      <c r="Q27" s="537"/>
      <c r="R27" s="538"/>
      <c r="S27" s="561"/>
      <c r="U27" s="39"/>
      <c r="V27" s="39"/>
      <c r="W27" s="39"/>
      <c r="X27" s="39"/>
      <c r="Y27" s="146"/>
      <c r="Z27" s="146"/>
    </row>
    <row r="28" spans="1:27" s="18" customFormat="1" ht="15" customHeight="1">
      <c r="A28" s="39"/>
      <c r="B28" s="510"/>
      <c r="C28" s="510"/>
      <c r="D28" s="511"/>
      <c r="E28" s="527" t="str">
        <f ca="1">IF(I9=Translation!B101,IF(E25=Translation!B107,"",(IF(E25=Translation!B108,"",(IF(E25=Translation!B109,Translation!B46,(IF(E25=Translation!B110,"",""))))))),"")</f>
        <v/>
      </c>
      <c r="F28" s="528"/>
      <c r="G28" s="528"/>
      <c r="H28" s="529"/>
      <c r="I28" s="140">
        <v>0</v>
      </c>
      <c r="J28" s="149" t="str">
        <f ca="1">IF(AND(E28=Translation!B46,I28&gt;120),Translation!B94,IF(AND(E28=Translation!B51,I28&gt;5500),"",""))</f>
        <v/>
      </c>
      <c r="U28" s="39"/>
      <c r="V28" s="39"/>
      <c r="W28" s="39"/>
      <c r="X28" s="39"/>
      <c r="Y28" s="146"/>
      <c r="Z28" s="146"/>
    </row>
    <row r="29" spans="1:27" s="18" customFormat="1" ht="15" customHeight="1">
      <c r="A29" s="39"/>
      <c r="B29" s="510"/>
      <c r="C29" s="510"/>
      <c r="D29" s="511"/>
      <c r="E29" s="515"/>
      <c r="F29" s="516"/>
      <c r="G29" s="516"/>
      <c r="H29" s="516"/>
      <c r="I29" s="141"/>
      <c r="J29" s="149"/>
      <c r="U29" s="39"/>
      <c r="V29" s="39"/>
      <c r="W29" s="39"/>
      <c r="X29" s="39"/>
      <c r="Y29" s="29"/>
      <c r="Z29" s="29"/>
    </row>
    <row r="30" spans="1:27" s="18" customFormat="1" ht="15" customHeight="1">
      <c r="A30" s="39"/>
      <c r="B30" s="517" t="str">
        <f ca="1">IF(I9=Translation!B101,Translation!B39,"")</f>
        <v/>
      </c>
      <c r="C30" s="518"/>
      <c r="D30" s="518"/>
      <c r="E30" s="532" t="s">
        <v>67</v>
      </c>
      <c r="F30" s="533"/>
      <c r="G30" s="533"/>
      <c r="H30" s="533"/>
      <c r="I30" s="533"/>
      <c r="J30" s="342"/>
      <c r="U30" s="39"/>
      <c r="V30" s="39"/>
      <c r="W30" s="39"/>
      <c r="X30" s="39"/>
      <c r="Y30" s="29"/>
      <c r="Z30" s="29"/>
    </row>
    <row r="31" spans="1:27" s="18" customFormat="1" ht="15" customHeight="1">
      <c r="A31" s="39"/>
      <c r="B31" s="596"/>
      <c r="C31" s="597"/>
      <c r="D31" s="597"/>
      <c r="E31" s="512" t="str">
        <f ca="1">IF(I9=Translation!B101,IF(E30=Translation!B107,Translation!B43,(IF(E30=Translation!B108,Translation!B43,(IF(E30=Translation!B109,Translation!B44,(IF(E30=Translation!B110,Translation!B49,""))))))),"")</f>
        <v/>
      </c>
      <c r="F31" s="513"/>
      <c r="G31" s="513"/>
      <c r="H31" s="514"/>
      <c r="I31" s="140">
        <v>1</v>
      </c>
      <c r="J31" s="149" t="str">
        <f ca="1">IF(AND(E30=Translation!B107,I31=0),Translation!B89,IF(AND(E30=Translation!B107,I31&gt;2),Translation!B91,IF(AND(E30=Translation!B108,I31=0),Translation!B89,IF(AND(E30=Translation!B108,I31&gt;2),Translation!B91,IF(AND(E30=Translation!B109,I31&gt;8),Translation!B93,IF(AND(E30=Translation!B110,I31&gt;5500),Translation!B97,""))))))</f>
        <v/>
      </c>
      <c r="K31" s="622" t="str">
        <f ca="1">Translation!B88</f>
        <v>WRONG DATA ENTRIE(S) &gt; CHECK ALL QUANTITIES !!!</v>
      </c>
      <c r="L31" s="623"/>
      <c r="M31" s="623"/>
      <c r="N31" s="623"/>
      <c r="O31" s="623"/>
      <c r="P31" s="623"/>
      <c r="Q31" s="623"/>
      <c r="R31" s="623"/>
      <c r="S31" s="624"/>
      <c r="T31" s="39"/>
      <c r="U31" s="39"/>
      <c r="V31" s="39"/>
      <c r="W31" s="39"/>
      <c r="X31" s="39"/>
      <c r="Y31" s="30"/>
      <c r="Z31" s="30"/>
    </row>
    <row r="32" spans="1:27" s="18" customFormat="1" ht="15" customHeight="1">
      <c r="A32" s="39"/>
      <c r="B32" s="509"/>
      <c r="C32" s="509"/>
      <c r="D32" s="504"/>
      <c r="E32" s="512" t="str">
        <f ca="1">IF(I9=Translation!B101,IF(E30=Translation!B107,Translation!B47,(IF(E30=Translation!B108,Translation!B47,(IF(E30=Translation!B109,Translation!B45,(IF(E30=Translation!B110,Translation!B51,""))))))),"")</f>
        <v/>
      </c>
      <c r="F32" s="513"/>
      <c r="G32" s="513"/>
      <c r="H32" s="514"/>
      <c r="I32" s="140">
        <v>0</v>
      </c>
      <c r="J32" s="341" t="str">
        <f ca="1">IF(AND(E32=Translation!B47,I32&gt;600),Translation!B95,IF(AND(E32=Translation!B45,I32&gt;2),Translation!B91,IF(AND(E32=Translation!B50,I32&gt;5500),Translation!B97,"")))</f>
        <v/>
      </c>
      <c r="K32" s="622"/>
      <c r="L32" s="623"/>
      <c r="M32" s="623"/>
      <c r="N32" s="623"/>
      <c r="O32" s="623"/>
      <c r="P32" s="623"/>
      <c r="Q32" s="623"/>
      <c r="R32" s="623"/>
      <c r="S32" s="624"/>
      <c r="T32" s="39"/>
      <c r="U32" s="20"/>
      <c r="V32" s="20"/>
      <c r="W32" s="20"/>
      <c r="X32" s="39"/>
      <c r="Y32" s="31"/>
      <c r="Z32" s="31"/>
    </row>
    <row r="33" spans="1:26" s="18" customFormat="1" ht="15" customHeight="1">
      <c r="A33" s="39"/>
      <c r="B33" s="509"/>
      <c r="C33" s="509"/>
      <c r="D33" s="504"/>
      <c r="E33" s="512" t="str">
        <f ca="1">IF(I9=Translation!B101,IF(E30=Translation!B107,"",(IF(E30=Translation!B108,"",(IF(E30=Translation!B109,Translation!B46,(IF(E30=Translation!B110,"",""))))))),"")</f>
        <v/>
      </c>
      <c r="F33" s="513"/>
      <c r="G33" s="513"/>
      <c r="H33" s="514"/>
      <c r="I33" s="283">
        <v>0</v>
      </c>
      <c r="J33" s="341" t="str">
        <f ca="1">IF(AND(E33=Translation!B46,I33&gt;120),Translation!B94,IF(AND(E33=Translation!B521,I33&gt;5500),"",""))</f>
        <v/>
      </c>
      <c r="T33" s="38"/>
      <c r="U33" s="39"/>
      <c r="V33" s="39"/>
      <c r="W33" s="39"/>
      <c r="X33" s="39"/>
      <c r="Y33" s="31"/>
      <c r="Z33" s="31"/>
    </row>
    <row r="34" spans="1:26" s="18" customFormat="1" ht="15" customHeight="1">
      <c r="A34" s="39"/>
      <c r="B34" s="509"/>
      <c r="C34" s="509"/>
      <c r="D34" s="504"/>
      <c r="E34" s="580"/>
      <c r="F34" s="581"/>
      <c r="G34" s="581"/>
      <c r="H34" s="581"/>
      <c r="I34" s="142"/>
      <c r="J34" s="343"/>
      <c r="T34" s="38"/>
      <c r="U34" s="20"/>
      <c r="V34" s="39"/>
      <c r="W34" s="39"/>
      <c r="X34" s="39"/>
      <c r="Y34" s="39"/>
      <c r="Z34" s="39"/>
    </row>
    <row r="35" spans="1:26" s="18" customFormat="1" ht="15" customHeight="1">
      <c r="A35" s="39"/>
      <c r="B35" s="500" t="str">
        <f ca="1">IF(I9=Translation!B101,Translation!B52,"")</f>
        <v/>
      </c>
      <c r="C35" s="500"/>
      <c r="D35" s="501"/>
      <c r="E35" s="502" t="str">
        <f ca="1">IF(I9=Translation!B101,Translation!B53,"")</f>
        <v/>
      </c>
      <c r="F35" s="503"/>
      <c r="G35" s="503"/>
      <c r="H35" s="323" t="str">
        <f ca="1">IF(I9=Translation!B101,Translation!B30,"")</f>
        <v/>
      </c>
      <c r="I35" s="334" t="s">
        <v>16</v>
      </c>
      <c r="J35" s="149"/>
      <c r="U35" s="39"/>
      <c r="V35" s="39"/>
      <c r="W35" s="39"/>
      <c r="X35" s="39"/>
      <c r="Y35" s="31"/>
      <c r="Z35" s="31"/>
    </row>
    <row r="36" spans="1:26" s="18" customFormat="1" ht="15" customHeight="1">
      <c r="A36" s="39"/>
      <c r="B36" s="510" t="str">
        <f ca="1">IF((AND(I9=Translation!B101, I35=Translation!B101)),Translation!B54,"")</f>
        <v/>
      </c>
      <c r="C36" s="510"/>
      <c r="D36" s="511"/>
      <c r="E36" s="573" t="str">
        <f ca="1">IF((AND(I9=Translation!B101, I35=Translation!B101)),Translation!B55,"")</f>
        <v/>
      </c>
      <c r="F36" s="574"/>
      <c r="G36" s="574"/>
      <c r="H36" s="575"/>
      <c r="I36" s="208">
        <v>1</v>
      </c>
      <c r="J36" s="606" t="str">
        <f ca="1">IF(I9&lt;&gt;Translation!B101,"",IF(I35&lt;&gt;Translation!B101,"",IF(AND(I35=Translation!B101,(I36+I37)=0),Translation!B73,"")))</f>
        <v/>
      </c>
      <c r="K36" s="606"/>
      <c r="L36" s="606"/>
      <c r="M36" s="606"/>
      <c r="N36" s="606"/>
      <c r="O36" s="606"/>
      <c r="U36" s="39"/>
      <c r="V36" s="39"/>
      <c r="W36" s="39"/>
      <c r="X36" s="39"/>
      <c r="Y36" s="31"/>
      <c r="Z36" s="31"/>
    </row>
    <row r="37" spans="1:26" s="18" customFormat="1" ht="15" customHeight="1">
      <c r="A37" s="39"/>
      <c r="B37" s="510" t="str">
        <f ca="1">IF((AND(I9=Translation!B101, I35=Translation!B101)),Translation!B56,"")</f>
        <v/>
      </c>
      <c r="C37" s="510"/>
      <c r="D37" s="511"/>
      <c r="E37" s="573" t="str">
        <f ca="1">IF((AND(I9=Translation!B101, I35=Translation!B101)),Translation!B57,"")</f>
        <v/>
      </c>
      <c r="F37" s="574"/>
      <c r="G37" s="574"/>
      <c r="H37" s="575"/>
      <c r="I37" s="208">
        <v>0</v>
      </c>
      <c r="J37" s="606" t="str">
        <f ca="1">IF(I9&lt;&gt;Translation!B101,"",IF(I35&lt;&gt;Translation!B101,"",IF(J36=Translation!B73,"",IF(J39=Translation!B75,"",IF(AND(I35=Translation!B101,I39&gt;=(I36+I37)),"",IF(AND(I35=Translation!B101,(CALC_6!N33&lt;I36+I37)),Translation!B75,IF(AND(I35=Translation!B101,(CALC_6!N33&lt;I39)),Translation!B75,"")))))))</f>
        <v/>
      </c>
      <c r="K37" s="606"/>
      <c r="L37" s="606"/>
      <c r="M37" s="606"/>
      <c r="N37" s="606"/>
      <c r="O37" s="606"/>
      <c r="U37" s="39"/>
      <c r="V37" s="39"/>
      <c r="W37" s="39"/>
      <c r="X37" s="39"/>
      <c r="Y37" s="39"/>
      <c r="Z37" s="39"/>
    </row>
    <row r="38" spans="1:26" s="18" customFormat="1" ht="15" customHeight="1">
      <c r="A38" s="39"/>
      <c r="B38" s="511" t="str">
        <f ca="1">IF((AND(I9=Translation!B101, I35=Translation!B101)),Translation!B58,"")</f>
        <v/>
      </c>
      <c r="C38" s="595"/>
      <c r="D38" s="595"/>
      <c r="E38" s="573" t="str">
        <f ca="1">IF((AND(I9=Translation!B101, I35=Translation!B101)),Translation!B59,"")</f>
        <v/>
      </c>
      <c r="F38" s="574"/>
      <c r="G38" s="574"/>
      <c r="H38" s="575"/>
      <c r="I38" s="208">
        <v>0</v>
      </c>
      <c r="J38" s="606" t="str">
        <f ca="1">IF(I9&lt;&gt;Translation!B101,"",IF(I35&lt;&gt;Translation!B101,"",IF(AND(I35=Translation!B101,J36="",(I36+I37)*4 &lt; I38),Translation!B76,"")))</f>
        <v/>
      </c>
      <c r="K38" s="606"/>
      <c r="L38" s="606"/>
      <c r="M38" s="606"/>
      <c r="N38" s="606"/>
      <c r="O38" s="606"/>
      <c r="U38" s="39"/>
      <c r="V38" s="39"/>
      <c r="W38" s="39"/>
      <c r="X38" s="39"/>
      <c r="Y38" s="39"/>
      <c r="Z38" s="39"/>
    </row>
    <row r="39" spans="1:26" s="18" customFormat="1" ht="15" customHeight="1">
      <c r="A39" s="39"/>
      <c r="B39" s="504"/>
      <c r="C39" s="505"/>
      <c r="D39" s="505"/>
      <c r="E39" s="601" t="str">
        <f ca="1">IF((AND(I9=Translation!B101, I35=Translation!B101)),Translation!B60,"")</f>
        <v/>
      </c>
      <c r="F39" s="602"/>
      <c r="G39" s="602"/>
      <c r="H39" s="603"/>
      <c r="I39" s="208">
        <v>1</v>
      </c>
      <c r="J39" s="606" t="str">
        <f ca="1">IF(I9&lt;&gt;Translation!B101,"",IF(I35&lt;&gt;Translation!B101,"",IF(J36=Translation!B73,"",IF(AND(I35=Translation!B101,(I36+I37)=0,I38&gt;0),"",IF(AND(I35=Translation!B101,(I36+I37)&gt;I39),Translation!B77,IF(AND(I35=Translation!B101,I39&gt;(I36+I37)*2),Translation!B78,IF(AND(I35=Translation!B101,(CALC_6!N33 &lt; I39)),Translation!B75,"")))))))</f>
        <v/>
      </c>
      <c r="K39" s="606"/>
      <c r="L39" s="606"/>
      <c r="M39" s="606"/>
      <c r="N39" s="606"/>
      <c r="O39" s="606"/>
      <c r="U39" s="39"/>
      <c r="V39" s="39"/>
      <c r="W39" s="39"/>
      <c r="X39" s="39"/>
      <c r="Y39" s="39"/>
      <c r="Z39" s="39"/>
    </row>
    <row r="40" spans="1:26" s="18" customFormat="1" ht="15" customHeight="1">
      <c r="A40" s="39"/>
      <c r="B40" s="596"/>
      <c r="C40" s="597"/>
      <c r="D40" s="597"/>
      <c r="E40" s="598" t="str">
        <f ca="1">IF((AND(I9=Translation!B101, I35=Translation!B101)),Translation!B61,"")</f>
        <v/>
      </c>
      <c r="F40" s="599"/>
      <c r="G40" s="599"/>
      <c r="H40" s="600"/>
      <c r="I40" s="208">
        <v>0</v>
      </c>
      <c r="J40" s="606" t="str">
        <f ca="1">IF(I9&lt;&gt;Translation!B101,"",IF(I35&lt;&gt;Translation!B101,"",IF(J36=Translation!B73,"",IF(I40&gt;(I36+I37),Translation!B79,""))))</f>
        <v/>
      </c>
      <c r="K40" s="606"/>
      <c r="L40" s="606"/>
      <c r="M40" s="606"/>
      <c r="N40" s="606"/>
      <c r="O40" s="606"/>
      <c r="P40" s="434" t="str">
        <f ca="1">Translation!B120&amp;"*"</f>
        <v>Total heat loss*</v>
      </c>
      <c r="Q40" s="434"/>
      <c r="R40" s="434"/>
      <c r="S40" s="434"/>
      <c r="U40" s="39"/>
      <c r="V40" s="20"/>
      <c r="W40" s="20"/>
      <c r="X40" s="39"/>
      <c r="Y40" s="39"/>
      <c r="Z40" s="39"/>
    </row>
    <row r="41" spans="1:26" s="18" customFormat="1" ht="15" customHeight="1">
      <c r="A41" s="39"/>
      <c r="B41" s="494"/>
      <c r="C41" s="495"/>
      <c r="D41" s="495"/>
      <c r="E41" s="496"/>
      <c r="F41" s="497"/>
      <c r="G41" s="497"/>
      <c r="H41" s="498"/>
      <c r="I41" s="148"/>
      <c r="J41" s="347"/>
      <c r="K41" s="348"/>
      <c r="L41" s="348"/>
      <c r="M41" s="348"/>
      <c r="N41" s="348"/>
      <c r="O41" s="351"/>
      <c r="P41" s="436"/>
      <c r="Q41" s="436"/>
      <c r="R41" s="436"/>
      <c r="S41" s="436"/>
      <c r="U41" s="39"/>
      <c r="V41" s="20"/>
      <c r="W41" s="20"/>
      <c r="X41" s="39"/>
      <c r="Y41" s="24"/>
      <c r="Z41" s="24"/>
    </row>
    <row r="42" spans="1:26" s="18" customFormat="1" ht="15" customHeight="1">
      <c r="A42" s="39"/>
      <c r="B42" s="500" t="str">
        <f ca="1">IF(I9=Translation!B101,Translation!B62,"")</f>
        <v/>
      </c>
      <c r="C42" s="500"/>
      <c r="D42" s="501"/>
      <c r="E42" s="502" t="str">
        <f ca="1">IF(I9=Translation!B101,Translation!B63,"")</f>
        <v/>
      </c>
      <c r="F42" s="503"/>
      <c r="G42" s="503"/>
      <c r="H42" s="323" t="str">
        <f ca="1">IF(I9=Translation!B101,Translation!B30,"")</f>
        <v/>
      </c>
      <c r="I42" s="334" t="s">
        <v>16</v>
      </c>
      <c r="J42" s="350"/>
      <c r="K42" s="351"/>
      <c r="L42" s="351"/>
      <c r="M42" s="351"/>
      <c r="N42" s="351"/>
      <c r="O42" s="351"/>
      <c r="P42" s="614"/>
      <c r="Q42" s="610" t="str">
        <f ca="1">Translation!B122</f>
        <v>Idle</v>
      </c>
      <c r="R42" s="535" t="str">
        <f ca="1">Translation!B123</f>
        <v>Low 
power</v>
      </c>
      <c r="S42" s="612" t="str">
        <f ca="1">Translation!B124</f>
        <v>Full 
power</v>
      </c>
      <c r="U42" s="39"/>
      <c r="V42" s="20"/>
      <c r="W42" s="20"/>
      <c r="X42" s="39"/>
      <c r="Y42" s="24"/>
      <c r="Z42" s="24"/>
    </row>
    <row r="43" spans="1:26" s="18" customFormat="1" ht="15" customHeight="1">
      <c r="A43" s="39"/>
      <c r="B43" s="504"/>
      <c r="C43" s="505"/>
      <c r="D43" s="505"/>
      <c r="E43" s="506" t="str">
        <f ca="1">IF((AND(I9=Translation!B101, I42=Translation!B101)),Translation!B64,"")</f>
        <v/>
      </c>
      <c r="F43" s="507"/>
      <c r="G43" s="507"/>
      <c r="H43" s="508"/>
      <c r="I43" s="208">
        <v>1</v>
      </c>
      <c r="J43" s="499" t="str">
        <f ca="1">IF(I9&lt;&gt;Translation!B101,"",IF(I42=Translation!B102,"",IF(AND(I42=Translation!B101,(CALC_6!N36 &lt; CALC_6!H33+CALC_6!H38+CALC_6!H40),J37&lt;&gt;Translation!B75,J39&lt;&gt;Translation!B75),Translation!B75,"")))</f>
        <v/>
      </c>
      <c r="K43" s="499"/>
      <c r="L43" s="499"/>
      <c r="M43" s="499"/>
      <c r="N43" s="499"/>
      <c r="O43" s="499"/>
      <c r="P43" s="615"/>
      <c r="Q43" s="611"/>
      <c r="R43" s="536"/>
      <c r="S43" s="613"/>
      <c r="U43" s="39"/>
      <c r="V43" s="20"/>
      <c r="W43" s="20"/>
      <c r="X43" s="39"/>
      <c r="Y43" s="24"/>
      <c r="Z43" s="24"/>
    </row>
    <row r="44" spans="1:26" s="18" customFormat="1" ht="15" customHeight="1">
      <c r="A44" s="39"/>
      <c r="B44" s="494"/>
      <c r="C44" s="495"/>
      <c r="D44" s="495"/>
      <c r="E44" s="496"/>
      <c r="F44" s="497"/>
      <c r="G44" s="497"/>
      <c r="H44" s="498"/>
      <c r="I44" s="148"/>
      <c r="P44" s="583" t="str">
        <f ca="1">Translation!B127</f>
        <v>W</v>
      </c>
      <c r="Q44" s="592" t="str">
        <f ca="1">IF(CALC_6!H7=0,"-",CALC_6!K54)</f>
        <v>-</v>
      </c>
      <c r="R44" s="592" t="str">
        <f ca="1">IF(CALC_6!H7=0,"-",CALC_6!L54)</f>
        <v>-</v>
      </c>
      <c r="S44" s="604" t="str">
        <f ca="1">IF(CALC_6!H7=0,"-",CALC_6!M54)</f>
        <v>-</v>
      </c>
      <c r="U44" s="39"/>
      <c r="V44" s="20"/>
      <c r="W44" s="20"/>
      <c r="X44" s="39"/>
      <c r="Y44" s="24"/>
      <c r="Z44" s="24"/>
    </row>
    <row r="45" spans="1:26" s="18" customFormat="1" ht="15" customHeight="1">
      <c r="A45" s="39"/>
      <c r="B45" s="500" t="str">
        <f ca="1">IF(I9=Translation!B101,Translation!B65,"")</f>
        <v/>
      </c>
      <c r="C45" s="500"/>
      <c r="D45" s="501"/>
      <c r="E45" s="502" t="str">
        <f ca="1">IF(I9=Translation!B101,Translation!B66,"")</f>
        <v/>
      </c>
      <c r="F45" s="503"/>
      <c r="G45" s="503"/>
      <c r="H45" s="323" t="str">
        <f ca="1">IF(I9=Translation!B101,Translation!B30,"")</f>
        <v/>
      </c>
      <c r="I45" s="379" t="s">
        <v>16</v>
      </c>
      <c r="P45" s="584"/>
      <c r="Q45" s="593"/>
      <c r="R45" s="593"/>
      <c r="S45" s="605"/>
      <c r="U45" s="39"/>
      <c r="V45" s="20"/>
      <c r="W45" s="20"/>
      <c r="X45" s="39"/>
      <c r="Y45" s="24"/>
      <c r="Z45" s="24"/>
    </row>
    <row r="46" spans="1:26" s="18" customFormat="1" ht="15" customHeight="1">
      <c r="A46" s="39"/>
      <c r="B46" s="504"/>
      <c r="C46" s="505"/>
      <c r="D46" s="505"/>
      <c r="E46" s="506" t="str">
        <f ca="1">IF((AND(I9=Translation!B101, I45=Translation!B101)),Translation!B67,"")</f>
        <v/>
      </c>
      <c r="F46" s="507"/>
      <c r="G46" s="507"/>
      <c r="H46" s="508"/>
      <c r="I46" s="208">
        <v>1</v>
      </c>
      <c r="J46" s="499" t="str">
        <f ca="1">IF(I9&lt;&gt;Translation!B101,"",IF(I45=Translation!B102,"",IF(AND(I45=Translation!B101,(CALC_6!N38 &lt; CALC_6!H33+CALC_6!H36+CALC_6!H40),J37&lt;&gt;Translation!B75,J39&lt;&gt;Translation!B75,J43&lt;&gt;Translation!B75),Translation!B75,"")))</f>
        <v/>
      </c>
      <c r="K46" s="499"/>
      <c r="L46" s="499"/>
      <c r="M46" s="499"/>
      <c r="N46" s="499"/>
      <c r="O46" s="499"/>
      <c r="P46" s="585" t="str">
        <f ca="1">Translation!B129</f>
        <v>BTU/h</v>
      </c>
      <c r="Q46" s="617" t="str">
        <f ca="1">IF(CALC_6!H7=0,"-",CALC_6!K56)</f>
        <v>-</v>
      </c>
      <c r="R46" s="617" t="str">
        <f ca="1">IF(CALC_6!H7=0,"-",CALC_6!L56)</f>
        <v>-</v>
      </c>
      <c r="S46" s="604" t="str">
        <f ca="1">IF(CALC_6!H7=0,"-",CALC_6!M56)</f>
        <v>-</v>
      </c>
      <c r="U46" s="39"/>
      <c r="V46" s="20"/>
      <c r="W46" s="20"/>
      <c r="X46" s="39"/>
      <c r="Y46" s="24"/>
      <c r="Z46" s="24"/>
    </row>
    <row r="47" spans="1:26" s="18" customFormat="1" ht="15" customHeight="1">
      <c r="A47" s="39"/>
      <c r="B47" s="494"/>
      <c r="C47" s="495"/>
      <c r="D47" s="495"/>
      <c r="E47" s="496"/>
      <c r="F47" s="497"/>
      <c r="G47" s="497"/>
      <c r="H47" s="498"/>
      <c r="I47" s="148"/>
      <c r="P47" s="586"/>
      <c r="Q47" s="618"/>
      <c r="R47" s="618"/>
      <c r="S47" s="625"/>
      <c r="U47" s="39"/>
      <c r="V47" s="20"/>
      <c r="W47" s="20"/>
      <c r="X47" s="39"/>
      <c r="Y47" s="24"/>
      <c r="Z47" s="24"/>
    </row>
    <row r="48" spans="1:26" s="18" customFormat="1" ht="15" customHeight="1">
      <c r="A48" s="39"/>
      <c r="B48" s="500" t="str">
        <f ca="1">IF(I9=Translation!B101,Translation!B68,"")</f>
        <v/>
      </c>
      <c r="C48" s="500"/>
      <c r="D48" s="501"/>
      <c r="E48" s="502" t="str">
        <f ca="1">IF(I9=Translation!B101,Translation!B69,"")</f>
        <v/>
      </c>
      <c r="F48" s="503"/>
      <c r="G48" s="503"/>
      <c r="H48" s="323" t="str">
        <f ca="1">IF(I9=Translation!B101,Translation!B30,"")</f>
        <v/>
      </c>
      <c r="I48" s="379" t="s">
        <v>16</v>
      </c>
      <c r="P48" s="616" t="str">
        <f ca="1">Translation!B130</f>
        <v>kcal/h</v>
      </c>
      <c r="Q48" s="617" t="str">
        <f ca="1">IF(CALC_6!H7=0,"-",CALC_6!K58)</f>
        <v>-</v>
      </c>
      <c r="R48" s="617" t="str">
        <f ca="1">IF(CALC_6!H7=0,"-",CALC_6!L58)</f>
        <v>-</v>
      </c>
      <c r="S48" s="604" t="str">
        <f ca="1">IF(CALC_6!H7=0,"-",CALC_6!M58)</f>
        <v>-</v>
      </c>
      <c r="U48" s="39"/>
      <c r="V48" s="20"/>
      <c r="W48" s="20"/>
      <c r="X48" s="39"/>
      <c r="Y48" s="24"/>
      <c r="Z48" s="24"/>
    </row>
    <row r="49" spans="1:27" s="18" customFormat="1" ht="15" customHeight="1">
      <c r="A49" s="39"/>
      <c r="B49" s="504"/>
      <c r="C49" s="505"/>
      <c r="D49" s="505"/>
      <c r="E49" s="506" t="str">
        <f ca="1">IF((AND(I9=Translation!B101, I48=Translation!B101)),Translation!B70,"")</f>
        <v/>
      </c>
      <c r="F49" s="507"/>
      <c r="G49" s="507"/>
      <c r="H49" s="508"/>
      <c r="I49" s="208">
        <v>1</v>
      </c>
      <c r="J49" s="499" t="str">
        <f ca="1">IF(I9&lt;&gt;Translation!B101,"",IF(I48=Translation!B102,"",IF(AND(I48=Translation!B101,(CALC_6!N40 &lt; CALC_6!H33+CALC_6!H36+CALC_6!H38),J37&lt;&gt;Translation!B75,J39&lt;&gt;Translation!B75,J43&lt;&gt;Translation!B75,J46&lt;&gt;Translation!B75),Translation!B75,"")))</f>
        <v/>
      </c>
      <c r="K49" s="499"/>
      <c r="L49" s="499"/>
      <c r="M49" s="499"/>
      <c r="N49" s="499"/>
      <c r="O49" s="499"/>
      <c r="P49" s="616"/>
      <c r="Q49" s="618"/>
      <c r="R49" s="618"/>
      <c r="S49" s="625"/>
      <c r="U49" s="39"/>
      <c r="V49" s="20"/>
      <c r="W49" s="20"/>
      <c r="X49" s="39"/>
      <c r="Y49" s="24"/>
      <c r="Z49" s="24"/>
    </row>
    <row r="50" spans="1:27" s="18" customFormat="1" ht="15" customHeight="1">
      <c r="A50" s="39"/>
      <c r="J50" s="499" t="str">
        <f ca="1">IF(I9&lt;&gt;Translation!B101,"",IF(AND(I35&lt;&gt;Translation!B101,I42=Translation!B102),"",IF(AND(I35=Translation!B101,CALC_6!N32 &gt; CALC_6!N33,I14&lt;2,I36+I37 &gt;= 1),Translation!B74,IF(AND(I35=Translation!B101,I39 &gt; CALC_6!N33,I14&lt;2,I36+I37 &gt; 0),Translation!B74,IF(AND(I42=Translation!B101,J43=Translation!B75,I14&lt;2,I43 &gt; 0),Translation!B74,IF(AND(I45=Translation!B101,J46=Translation!B75,I14&lt;2,I46 &gt; 0),Translation!B74,IF(AND(I48=Translation!B101,J49=Translation!B75,I14&lt;2,I49 &gt; 0),Translation!B74,"")))))))</f>
        <v/>
      </c>
      <c r="K50" s="499"/>
      <c r="L50" s="499"/>
      <c r="M50" s="499"/>
      <c r="N50" s="499"/>
      <c r="O50" s="499"/>
      <c r="P50" s="582" t="str">
        <f ca="1">Translation!B131</f>
        <v>* Excluding call stations and 3rd party devices</v>
      </c>
      <c r="Q50" s="582"/>
      <c r="R50" s="582"/>
      <c r="S50" s="582"/>
      <c r="U50" s="39"/>
      <c r="V50" s="20"/>
      <c r="W50" s="20"/>
      <c r="X50" s="39"/>
      <c r="Y50" s="24"/>
      <c r="Z50" s="24"/>
    </row>
    <row r="51" spans="1:27" s="18" customFormat="1" ht="15" customHeight="1">
      <c r="A51" s="39"/>
      <c r="P51" s="582"/>
      <c r="Q51" s="582"/>
      <c r="R51" s="582"/>
      <c r="S51" s="582"/>
      <c r="U51" s="39"/>
      <c r="V51" s="20"/>
      <c r="W51" s="20"/>
      <c r="X51" s="39"/>
      <c r="Y51" s="24"/>
      <c r="Z51" s="24"/>
    </row>
    <row r="52" spans="1:27" s="18" customFormat="1" ht="15" customHeight="1">
      <c r="A52" s="39"/>
      <c r="Q52" s="96"/>
      <c r="R52" s="96"/>
      <c r="U52" s="39"/>
      <c r="V52" s="20"/>
      <c r="W52" s="20"/>
      <c r="X52" s="39"/>
      <c r="Y52" s="24"/>
      <c r="Z52" s="24"/>
    </row>
    <row r="53" spans="1:27" s="18" customFormat="1" ht="15" customHeight="1">
      <c r="A53" s="39"/>
      <c r="B53" s="216"/>
      <c r="C53" s="216"/>
      <c r="D53" s="216"/>
      <c r="E53" s="216"/>
      <c r="F53" s="216"/>
      <c r="G53" s="216"/>
      <c r="H53" s="216"/>
      <c r="I53" s="216"/>
      <c r="J53" s="216"/>
      <c r="K53" s="216"/>
      <c r="L53" s="216"/>
      <c r="M53" s="216"/>
      <c r="N53" s="216"/>
      <c r="O53" s="216"/>
      <c r="P53" s="216"/>
      <c r="Q53" s="216"/>
      <c r="R53" s="352"/>
      <c r="S53" s="352"/>
      <c r="T53" s="20"/>
      <c r="U53" s="26"/>
      <c r="V53" s="26"/>
      <c r="W53" s="20"/>
      <c r="X53" s="39"/>
      <c r="Y53" s="39"/>
      <c r="Z53" s="39"/>
      <c r="AA53" s="13"/>
    </row>
    <row r="54" spans="1:27" s="18" customFormat="1" ht="15" customHeight="1">
      <c r="A54" s="229"/>
      <c r="B54" s="223"/>
      <c r="C54" s="224"/>
      <c r="D54" s="224"/>
      <c r="E54" s="224"/>
      <c r="F54" s="224"/>
      <c r="G54" s="224"/>
      <c r="H54" s="224"/>
      <c r="I54" s="225"/>
      <c r="J54" s="225"/>
      <c r="K54" s="225"/>
      <c r="L54" s="225"/>
      <c r="M54" s="225"/>
      <c r="N54" s="225"/>
      <c r="O54" s="225"/>
      <c r="P54" s="225"/>
      <c r="Q54" s="359"/>
      <c r="R54" s="360"/>
      <c r="S54" s="257"/>
      <c r="T54" s="36"/>
      <c r="U54" s="36"/>
      <c r="V54" s="20"/>
      <c r="W54" s="39"/>
      <c r="X54" s="39"/>
      <c r="Y54" s="39"/>
      <c r="Z54" s="13"/>
    </row>
    <row r="55" spans="1:27" s="18" customFormat="1" ht="15" customHeight="1">
      <c r="A55" s="229"/>
      <c r="B55" s="389" t="str">
        <f ca="1">Translation!B82</f>
        <v>This tool calculates the power requirements for a PRAESENSA system. It calculates up to 6 clusters. A cluster consists of one PRA-MPS3 and the connected devices to be supplied with power. Use the safety factor in the calculation of the battery capacity to compensate the tolerances of battery brands and types. Please also check the rack space requirements for the calculated battery types. For each additional rack a new calculation has to be made.</v>
      </c>
      <c r="C55" s="390"/>
      <c r="D55" s="390"/>
      <c r="E55" s="390"/>
      <c r="F55" s="390"/>
      <c r="G55" s="390"/>
      <c r="H55" s="390"/>
      <c r="I55" s="390"/>
      <c r="J55" s="390"/>
      <c r="K55" s="390"/>
      <c r="L55" s="390"/>
      <c r="M55" s="390"/>
      <c r="N55" s="390"/>
      <c r="O55" s="390"/>
      <c r="P55" s="390"/>
      <c r="Q55" s="390"/>
      <c r="R55" s="390"/>
      <c r="S55" s="253"/>
      <c r="T55" s="10"/>
      <c r="U55" s="10"/>
      <c r="V55" s="20"/>
      <c r="W55" s="39"/>
      <c r="X55" s="39"/>
      <c r="Y55" s="39"/>
      <c r="Z55" s="13"/>
    </row>
    <row r="56" spans="1:27" s="18" customFormat="1" ht="15" customHeight="1">
      <c r="A56" s="229"/>
      <c r="B56" s="389"/>
      <c r="C56" s="390"/>
      <c r="D56" s="390"/>
      <c r="E56" s="390"/>
      <c r="F56" s="390"/>
      <c r="G56" s="390"/>
      <c r="H56" s="390"/>
      <c r="I56" s="390"/>
      <c r="J56" s="390"/>
      <c r="K56" s="390"/>
      <c r="L56" s="390"/>
      <c r="M56" s="390"/>
      <c r="N56" s="390"/>
      <c r="O56" s="390"/>
      <c r="P56" s="390"/>
      <c r="Q56" s="390"/>
      <c r="R56" s="390"/>
      <c r="S56" s="253"/>
      <c r="T56" s="10"/>
      <c r="U56" s="10"/>
      <c r="V56" s="20"/>
      <c r="W56" s="39"/>
      <c r="X56" s="39"/>
      <c r="Y56" s="39"/>
      <c r="Z56" s="13"/>
    </row>
    <row r="57" spans="1:27" s="18" customFormat="1" ht="15" customHeight="1">
      <c r="A57" s="229"/>
      <c r="B57" s="389"/>
      <c r="C57" s="390"/>
      <c r="D57" s="390"/>
      <c r="E57" s="390"/>
      <c r="F57" s="390"/>
      <c r="G57" s="390"/>
      <c r="H57" s="390"/>
      <c r="I57" s="390"/>
      <c r="J57" s="390"/>
      <c r="K57" s="390"/>
      <c r="L57" s="390"/>
      <c r="M57" s="390"/>
      <c r="N57" s="390"/>
      <c r="O57" s="390"/>
      <c r="P57" s="390"/>
      <c r="Q57" s="390"/>
      <c r="R57" s="390"/>
      <c r="S57" s="253"/>
      <c r="T57" s="10"/>
      <c r="U57" s="10"/>
      <c r="V57" s="20"/>
      <c r="W57" s="39"/>
      <c r="X57" s="39"/>
      <c r="Y57" s="39"/>
      <c r="Z57" s="13"/>
    </row>
    <row r="58" spans="1:27" s="18" customFormat="1" ht="15" customHeight="1">
      <c r="A58" s="229"/>
      <c r="B58" s="368"/>
      <c r="C58" s="369"/>
      <c r="D58" s="369"/>
      <c r="E58" s="369"/>
      <c r="F58" s="369"/>
      <c r="G58" s="369"/>
      <c r="H58" s="369"/>
      <c r="I58" s="369"/>
      <c r="J58" s="369"/>
      <c r="K58" s="369"/>
      <c r="L58" s="369"/>
      <c r="M58" s="369"/>
      <c r="N58" s="369"/>
      <c r="O58" s="369"/>
      <c r="P58" s="369"/>
      <c r="Q58" s="369"/>
      <c r="R58" s="369"/>
      <c r="S58" s="253"/>
      <c r="T58" s="10"/>
      <c r="U58" s="10"/>
      <c r="V58" s="20"/>
      <c r="W58" s="39"/>
      <c r="X58" s="39"/>
      <c r="Y58" s="39"/>
      <c r="Z58" s="13"/>
    </row>
    <row r="59" spans="1:27" s="18" customFormat="1" ht="15" customHeight="1">
      <c r="A59" s="230"/>
      <c r="B59" s="366" t="str">
        <f ca="1">Translation!B84</f>
        <v>Special Note: Maximum battery current must be observed while it highly varies among different battery types.</v>
      </c>
      <c r="C59" s="216"/>
      <c r="D59" s="216"/>
      <c r="E59" s="216"/>
      <c r="F59" s="216"/>
      <c r="G59" s="216"/>
      <c r="H59" s="216"/>
      <c r="I59" s="216"/>
      <c r="J59" s="216"/>
      <c r="K59" s="216"/>
      <c r="L59" s="216"/>
      <c r="M59" s="216"/>
      <c r="N59" s="216"/>
      <c r="O59" s="216"/>
      <c r="P59" s="216"/>
      <c r="Q59" s="39"/>
      <c r="R59" s="231"/>
      <c r="S59" s="363"/>
      <c r="T59" s="10"/>
      <c r="U59" s="10"/>
      <c r="V59" s="20"/>
      <c r="W59" s="39"/>
      <c r="X59" s="39"/>
      <c r="Y59" s="39"/>
      <c r="Z59" s="13"/>
    </row>
    <row r="60" spans="1:27" s="18" customFormat="1" ht="15" customHeight="1">
      <c r="A60" s="229"/>
      <c r="B60" s="364"/>
      <c r="C60" s="39"/>
      <c r="D60" s="221"/>
      <c r="E60" s="221"/>
      <c r="F60" s="221"/>
      <c r="G60" s="221"/>
      <c r="H60" s="221"/>
      <c r="I60" s="221"/>
      <c r="J60" s="221"/>
      <c r="K60" s="221"/>
      <c r="L60" s="221"/>
      <c r="M60" s="221"/>
      <c r="N60" s="221"/>
      <c r="O60" s="221"/>
      <c r="P60" s="221"/>
      <c r="Q60" s="39"/>
      <c r="R60" s="228"/>
      <c r="S60" s="259"/>
      <c r="T60" s="10"/>
      <c r="U60" s="10"/>
      <c r="V60" s="20"/>
      <c r="W60" s="39"/>
      <c r="X60" s="39"/>
      <c r="Y60" s="39"/>
      <c r="Z60" s="13"/>
    </row>
    <row r="61" spans="1:27" s="18" customFormat="1" ht="15" customHeight="1">
      <c r="A61" s="230"/>
      <c r="B61" s="389" t="str">
        <f ca="1">Translation!B87</f>
        <v>The Power calculator serves as a support tool only. It cannot substitute professional advice from technical experts. For further details, our sales and support team will be happy to assist. Bosch does not warrant that the tool will fulfill any specific or general user requirement and disclaims any warranty for fitness for a specific purpose. To the extent permitted by law, Bosch will not accept any liability for any loss, damage or other consequences resulting from the use of the tool.</v>
      </c>
      <c r="C61" s="390"/>
      <c r="D61" s="390"/>
      <c r="E61" s="390"/>
      <c r="F61" s="390"/>
      <c r="G61" s="390"/>
      <c r="H61" s="390"/>
      <c r="I61" s="390"/>
      <c r="J61" s="390"/>
      <c r="K61" s="390"/>
      <c r="L61" s="390"/>
      <c r="M61" s="390"/>
      <c r="N61" s="390"/>
      <c r="O61" s="390"/>
      <c r="P61" s="390"/>
      <c r="Q61" s="390"/>
      <c r="R61" s="390"/>
      <c r="S61" s="253"/>
      <c r="T61" s="10"/>
      <c r="U61" s="10"/>
      <c r="V61" s="20"/>
      <c r="W61" s="39"/>
      <c r="X61" s="39"/>
      <c r="Y61" s="39"/>
      <c r="Z61" s="13"/>
    </row>
    <row r="62" spans="1:27" s="18" customFormat="1" ht="15" customHeight="1">
      <c r="A62" s="216"/>
      <c r="B62" s="389"/>
      <c r="C62" s="390"/>
      <c r="D62" s="390"/>
      <c r="E62" s="390"/>
      <c r="F62" s="390"/>
      <c r="G62" s="390"/>
      <c r="H62" s="390"/>
      <c r="I62" s="390"/>
      <c r="J62" s="390"/>
      <c r="K62" s="390"/>
      <c r="L62" s="390"/>
      <c r="M62" s="390"/>
      <c r="N62" s="390"/>
      <c r="O62" s="390"/>
      <c r="P62" s="390"/>
      <c r="Q62" s="390"/>
      <c r="R62" s="390"/>
      <c r="S62" s="253"/>
      <c r="T62" s="10"/>
      <c r="U62" s="10"/>
      <c r="V62" s="20"/>
      <c r="W62" s="39"/>
      <c r="X62" s="39"/>
      <c r="Y62" s="39"/>
      <c r="Z62" s="13"/>
    </row>
    <row r="63" spans="1:27" s="18" customFormat="1" ht="15" customHeight="1">
      <c r="A63" s="216"/>
      <c r="B63" s="389"/>
      <c r="C63" s="390"/>
      <c r="D63" s="390"/>
      <c r="E63" s="390"/>
      <c r="F63" s="390"/>
      <c r="G63" s="390"/>
      <c r="H63" s="390"/>
      <c r="I63" s="390"/>
      <c r="J63" s="390"/>
      <c r="K63" s="390"/>
      <c r="L63" s="390"/>
      <c r="M63" s="390"/>
      <c r="N63" s="390"/>
      <c r="O63" s="390"/>
      <c r="P63" s="390"/>
      <c r="Q63" s="390"/>
      <c r="R63" s="390"/>
      <c r="S63" s="253"/>
      <c r="T63" s="20"/>
      <c r="U63" s="20"/>
      <c r="V63" s="20"/>
      <c r="W63" s="39"/>
      <c r="X63" s="39"/>
      <c r="Y63" s="39"/>
      <c r="Z63" s="13"/>
    </row>
    <row r="64" spans="1:27" s="18" customFormat="1" ht="15" customHeight="1">
      <c r="B64" s="251"/>
      <c r="C64" s="288"/>
      <c r="D64" s="288"/>
      <c r="E64" s="288"/>
      <c r="F64" s="288"/>
      <c r="G64" s="288"/>
      <c r="H64" s="288"/>
      <c r="I64" s="288"/>
      <c r="J64" s="288"/>
      <c r="K64" s="288"/>
      <c r="L64" s="288"/>
      <c r="M64" s="288"/>
      <c r="N64" s="288"/>
      <c r="O64" s="288"/>
      <c r="P64" s="288"/>
      <c r="Q64" s="361"/>
      <c r="R64" s="362"/>
      <c r="S64" s="254"/>
      <c r="U64" s="39"/>
      <c r="V64" s="39"/>
      <c r="W64" s="39"/>
      <c r="X64" s="39"/>
      <c r="Y64" s="39"/>
      <c r="Z64" s="39"/>
      <c r="AA64" s="13"/>
    </row>
    <row r="65" spans="9:37" s="18" customFormat="1" ht="15" customHeight="1">
      <c r="I65" s="40"/>
      <c r="J65" s="168"/>
      <c r="K65" s="40"/>
      <c r="L65" s="40"/>
      <c r="M65" s="40"/>
      <c r="N65" s="40"/>
      <c r="O65" s="40"/>
      <c r="P65" s="40"/>
      <c r="Q65" s="40"/>
      <c r="R65" s="40"/>
      <c r="U65" s="39"/>
      <c r="V65" s="39"/>
      <c r="W65" s="39"/>
      <c r="X65" s="39"/>
      <c r="Y65" s="39"/>
      <c r="Z65" s="39"/>
      <c r="AA65" s="13"/>
    </row>
    <row r="66" spans="9:37" ht="15" customHeight="1">
      <c r="I66" s="228"/>
      <c r="J66" s="228"/>
      <c r="K66" s="228"/>
      <c r="L66" s="228"/>
      <c r="M66" s="228"/>
      <c r="N66" s="228"/>
      <c r="O66" s="228"/>
      <c r="P66" s="228"/>
      <c r="Q66" s="228"/>
      <c r="R66" s="228"/>
      <c r="AA66" s="13"/>
      <c r="AB66" s="39"/>
      <c r="AC66" s="39"/>
      <c r="AD66" s="39"/>
      <c r="AE66" s="39"/>
      <c r="AF66" s="39"/>
      <c r="AG66" s="39"/>
      <c r="AH66" s="39"/>
      <c r="AI66" s="39"/>
      <c r="AJ66" s="39"/>
      <c r="AK66" s="39"/>
    </row>
    <row r="67" spans="9:37" ht="15" customHeight="1">
      <c r="I67" s="228"/>
      <c r="AA67" s="13"/>
      <c r="AB67" s="39"/>
      <c r="AC67" s="39"/>
      <c r="AD67" s="39"/>
      <c r="AE67" s="39"/>
      <c r="AF67" s="39"/>
      <c r="AG67" s="39"/>
      <c r="AH67" s="39"/>
      <c r="AI67" s="39"/>
      <c r="AJ67" s="39"/>
      <c r="AK67" s="39"/>
    </row>
    <row r="68" spans="9:37" ht="15" customHeight="1">
      <c r="I68" s="228"/>
      <c r="AA68" s="13"/>
      <c r="AB68" s="39"/>
      <c r="AC68" s="39"/>
      <c r="AD68" s="39"/>
      <c r="AE68" s="39"/>
      <c r="AF68" s="39"/>
      <c r="AG68" s="39"/>
      <c r="AH68" s="39"/>
      <c r="AI68" s="39"/>
      <c r="AJ68" s="39"/>
      <c r="AK68" s="39"/>
    </row>
    <row r="69" spans="9:37" ht="15" customHeight="1">
      <c r="I69" s="228"/>
      <c r="AA69" s="13"/>
      <c r="AB69" s="39"/>
      <c r="AC69" s="39"/>
      <c r="AD69" s="39"/>
      <c r="AE69" s="39"/>
      <c r="AF69" s="39"/>
      <c r="AG69" s="39"/>
      <c r="AH69" s="39"/>
      <c r="AI69" s="39"/>
      <c r="AJ69" s="39"/>
      <c r="AK69" s="39"/>
    </row>
    <row r="70" spans="9:37" ht="15" customHeight="1">
      <c r="I70" s="228"/>
      <c r="AA70" s="13"/>
      <c r="AB70" s="39"/>
      <c r="AC70" s="39"/>
      <c r="AD70" s="39"/>
      <c r="AE70" s="39"/>
      <c r="AF70" s="39"/>
      <c r="AG70" s="39"/>
      <c r="AH70" s="39"/>
      <c r="AI70" s="39"/>
      <c r="AJ70" s="39"/>
      <c r="AK70" s="39"/>
    </row>
    <row r="71" spans="9:37" ht="15" customHeight="1">
      <c r="I71" s="228"/>
      <c r="AA71" s="13"/>
      <c r="AB71" s="39"/>
      <c r="AC71" s="39"/>
      <c r="AD71" s="39"/>
      <c r="AE71" s="39"/>
      <c r="AF71" s="39"/>
      <c r="AG71" s="39"/>
      <c r="AH71" s="39"/>
      <c r="AI71" s="39"/>
      <c r="AJ71" s="39"/>
      <c r="AK71" s="39"/>
    </row>
    <row r="72" spans="9:37" ht="15" customHeight="1">
      <c r="I72" s="228"/>
      <c r="AA72" s="13"/>
      <c r="AB72" s="39"/>
      <c r="AC72" s="39"/>
      <c r="AD72" s="39"/>
      <c r="AE72" s="39"/>
      <c r="AF72" s="39"/>
      <c r="AG72" s="39"/>
      <c r="AH72" s="39"/>
      <c r="AI72" s="39"/>
      <c r="AJ72" s="39"/>
      <c r="AK72" s="39"/>
    </row>
    <row r="73" spans="9:37" ht="15" customHeight="1">
      <c r="I73" s="228"/>
      <c r="AA73" s="13"/>
      <c r="AB73" s="39"/>
      <c r="AC73" s="39"/>
      <c r="AD73" s="39"/>
      <c r="AE73" s="39"/>
      <c r="AF73" s="39"/>
      <c r="AG73" s="39"/>
      <c r="AH73" s="39"/>
      <c r="AI73" s="39"/>
      <c r="AJ73" s="39"/>
      <c r="AK73" s="39"/>
    </row>
    <row r="74" spans="9:37" ht="15" customHeight="1">
      <c r="I74" s="228"/>
      <c r="AA74" s="13"/>
      <c r="AB74" s="39"/>
      <c r="AC74" s="39"/>
      <c r="AD74" s="39"/>
      <c r="AE74" s="39"/>
      <c r="AF74" s="39"/>
      <c r="AG74" s="39"/>
      <c r="AH74" s="39"/>
      <c r="AI74" s="39"/>
      <c r="AJ74" s="39"/>
      <c r="AK74" s="39"/>
    </row>
    <row r="75" spans="9:37" ht="15" customHeight="1">
      <c r="AA75" s="13"/>
      <c r="AK75" s="39"/>
    </row>
    <row r="76" spans="9:37" ht="15" customHeight="1">
      <c r="AA76" s="13"/>
      <c r="AK76" s="39"/>
    </row>
    <row r="77" spans="9:37" ht="15" customHeight="1">
      <c r="AA77" s="13"/>
      <c r="AK77" s="39"/>
    </row>
    <row r="78" spans="9:37" ht="15">
      <c r="AA78" s="13"/>
      <c r="AK78" s="39"/>
    </row>
    <row r="79" spans="9:37" ht="15">
      <c r="AA79" s="13"/>
      <c r="AK79" s="39"/>
    </row>
    <row r="80" spans="9:37" ht="15">
      <c r="AA80" s="13"/>
      <c r="AK80" s="39"/>
    </row>
    <row r="81" spans="27:37" ht="15">
      <c r="AA81" s="13"/>
      <c r="AK81" s="39"/>
    </row>
    <row r="82" spans="27:37" ht="15">
      <c r="AA82" s="13"/>
      <c r="AK82" s="39"/>
    </row>
    <row r="83" spans="27:37" ht="15">
      <c r="AA83" s="13"/>
      <c r="AK83" s="39"/>
    </row>
    <row r="84" spans="27:37" ht="15">
      <c r="AA84" s="13"/>
      <c r="AK84" s="39"/>
    </row>
    <row r="85" spans="27:37" ht="15">
      <c r="AA85" s="13"/>
      <c r="AK85" s="39"/>
    </row>
    <row r="86" spans="27:37" ht="15">
      <c r="AA86" s="13"/>
      <c r="AK86" s="39"/>
    </row>
    <row r="87" spans="27:37" ht="15">
      <c r="AA87" s="13"/>
      <c r="AK87" s="39"/>
    </row>
    <row r="88" spans="27:37" ht="15">
      <c r="AA88" s="13"/>
      <c r="AK88" s="39"/>
    </row>
    <row r="89" spans="27:37" ht="15">
      <c r="AA89" s="13"/>
      <c r="AK89" s="39"/>
    </row>
    <row r="90" spans="27:37" ht="15">
      <c r="AA90" s="13"/>
      <c r="AK90" s="39"/>
    </row>
    <row r="91" spans="27:37" ht="15">
      <c r="AA91" s="13"/>
      <c r="AK91" s="39"/>
    </row>
    <row r="92" spans="27:37" ht="15">
      <c r="AA92" s="13"/>
      <c r="AK92" s="39"/>
    </row>
    <row r="93" spans="27:37" ht="15">
      <c r="AA93" s="13"/>
      <c r="AK93" s="39"/>
    </row>
    <row r="94" spans="27:37" ht="15">
      <c r="AA94" s="13"/>
      <c r="AK94" s="39"/>
    </row>
    <row r="95" spans="27:37" ht="15">
      <c r="AA95" s="13"/>
      <c r="AK95" s="39"/>
    </row>
    <row r="96" spans="27:37" ht="15">
      <c r="AA96" s="13"/>
      <c r="AK96" s="39"/>
    </row>
    <row r="97" spans="27:37" ht="15">
      <c r="AA97" s="13"/>
      <c r="AK97" s="39"/>
    </row>
    <row r="98" spans="27:37" ht="15">
      <c r="AA98" s="13"/>
      <c r="AK98" s="39"/>
    </row>
    <row r="99" spans="27:37" ht="15">
      <c r="AA99" s="13"/>
      <c r="AK99" s="39"/>
    </row>
    <row r="100" spans="27:37" ht="15">
      <c r="AA100" s="13"/>
      <c r="AK100" s="39"/>
    </row>
    <row r="101" spans="27:37" ht="15">
      <c r="AA101" s="13"/>
      <c r="AK101" s="39"/>
    </row>
    <row r="102" spans="27:37" ht="15">
      <c r="AA102" s="13"/>
      <c r="AK102" s="39"/>
    </row>
    <row r="103" spans="27:37" ht="15">
      <c r="AA103" s="13"/>
      <c r="AK103" s="39"/>
    </row>
    <row r="104" spans="27:37" ht="15">
      <c r="AA104" s="13"/>
      <c r="AK104" s="39"/>
    </row>
    <row r="105" spans="27:37" ht="15">
      <c r="AA105" s="13"/>
      <c r="AK105" s="39"/>
    </row>
    <row r="106" spans="27:37" ht="15">
      <c r="AA106" s="13"/>
      <c r="AK106" s="39"/>
    </row>
    <row r="107" spans="27:37" ht="15">
      <c r="AA107" s="13"/>
      <c r="AB107" s="39"/>
      <c r="AK107" s="39"/>
    </row>
    <row r="108" spans="27:37" ht="15">
      <c r="AA108" s="13"/>
      <c r="AB108" s="372"/>
    </row>
    <row r="109" spans="27:37" ht="15">
      <c r="AA109" s="13"/>
      <c r="AB109" s="372"/>
    </row>
    <row r="110" spans="27:37" ht="15">
      <c r="AA110" s="13"/>
      <c r="AB110" s="372"/>
    </row>
    <row r="111" spans="27:37" ht="15">
      <c r="AA111" s="13"/>
      <c r="AB111" s="372"/>
    </row>
    <row r="112" spans="27:37" ht="15">
      <c r="AA112" s="13"/>
      <c r="AB112" s="372"/>
    </row>
    <row r="113" spans="27:28" ht="15">
      <c r="AA113" s="13"/>
      <c r="AB113" s="372"/>
    </row>
    <row r="114" spans="27:28" ht="15">
      <c r="AA114" s="13"/>
      <c r="AB114" s="372"/>
    </row>
    <row r="115" spans="27:28" ht="15">
      <c r="AA115" s="13"/>
      <c r="AB115" s="372"/>
    </row>
    <row r="116" spans="27:28" ht="15">
      <c r="AA116" s="13"/>
      <c r="AB116" s="372"/>
    </row>
    <row r="117" spans="27:28" ht="15">
      <c r="AA117" s="13"/>
      <c r="AB117" s="372"/>
    </row>
    <row r="118" spans="27:28" ht="15">
      <c r="AA118" s="13"/>
      <c r="AB118" s="372"/>
    </row>
    <row r="119" spans="27:28" ht="15">
      <c r="AA119" s="13"/>
      <c r="AB119" s="372"/>
    </row>
    <row r="120" spans="27:28" ht="15">
      <c r="AA120" s="13"/>
      <c r="AB120" s="372"/>
    </row>
    <row r="121" spans="27:28" ht="15">
      <c r="AA121" s="13"/>
      <c r="AB121" s="372"/>
    </row>
    <row r="122" spans="27:28" ht="15">
      <c r="AA122" s="13"/>
      <c r="AB122" s="372"/>
    </row>
    <row r="123" spans="27:28" ht="15">
      <c r="AA123" s="13"/>
      <c r="AB123" s="372"/>
    </row>
    <row r="124" spans="27:28" ht="15">
      <c r="AA124" s="13"/>
      <c r="AB124" s="372"/>
    </row>
    <row r="125" spans="27:28" ht="15">
      <c r="AA125" s="13"/>
      <c r="AB125" s="372"/>
    </row>
    <row r="126" spans="27:28" ht="15">
      <c r="AA126" s="13"/>
      <c r="AB126" s="372"/>
    </row>
    <row r="127" spans="27:28" ht="15">
      <c r="AA127" s="13"/>
      <c r="AB127" s="372"/>
    </row>
    <row r="128" spans="27:28" ht="15">
      <c r="AA128" s="13"/>
      <c r="AB128" s="372"/>
    </row>
    <row r="129" spans="27:28" ht="15">
      <c r="AA129" s="13"/>
      <c r="AB129" s="372"/>
    </row>
    <row r="130" spans="27:28" ht="15">
      <c r="AA130" s="13"/>
      <c r="AB130" s="372"/>
    </row>
    <row r="131" spans="27:28" ht="15">
      <c r="AA131" s="13"/>
      <c r="AB131" s="372"/>
    </row>
    <row r="132" spans="27:28" ht="15">
      <c r="AA132" s="13"/>
      <c r="AB132" s="372"/>
    </row>
    <row r="133" spans="27:28">
      <c r="AB133" s="372"/>
    </row>
    <row r="134" spans="27:28">
      <c r="AB134" s="372"/>
    </row>
    <row r="135" spans="27:28">
      <c r="AB135" s="372"/>
    </row>
    <row r="136" spans="27:28">
      <c r="AB136" s="372"/>
    </row>
    <row r="137" spans="27:28">
      <c r="AB137" s="372"/>
    </row>
    <row r="138" spans="27:28">
      <c r="AB138" s="372"/>
    </row>
  </sheetData>
  <sheetProtection algorithmName="SHA-512" hashValue="vWGjPfNveT9TWBdlJDx62MNlpeN/4Aq70EOS0IGJuMmLdhuQkW1OJoU7r4TWMEz5RxF4TTL/zYoTyTHU5wQIzA==" saltValue="B4QbhFMf87PXTrggJm9j6Q==" spinCount="100000" sheet="1" selectLockedCells="1"/>
  <dataConsolidate/>
  <mergeCells count="120">
    <mergeCell ref="B49:D49"/>
    <mergeCell ref="E49:H49"/>
    <mergeCell ref="J46:O46"/>
    <mergeCell ref="J49:O49"/>
    <mergeCell ref="B44:D44"/>
    <mergeCell ref="E44:H44"/>
    <mergeCell ref="B45:D45"/>
    <mergeCell ref="E45:G45"/>
    <mergeCell ref="B46:D46"/>
    <mergeCell ref="E46:H46"/>
    <mergeCell ref="B47:D47"/>
    <mergeCell ref="E47:H47"/>
    <mergeCell ref="B48:D48"/>
    <mergeCell ref="E48:G48"/>
    <mergeCell ref="K31:S32"/>
    <mergeCell ref="S21:S22"/>
    <mergeCell ref="B24:D24"/>
    <mergeCell ref="B19:D19"/>
    <mergeCell ref="P3:S4"/>
    <mergeCell ref="P5:S6"/>
    <mergeCell ref="B61:R63"/>
    <mergeCell ref="I9:I10"/>
    <mergeCell ref="E35:G35"/>
    <mergeCell ref="B42:D42"/>
    <mergeCell ref="E42:G42"/>
    <mergeCell ref="P40:S41"/>
    <mergeCell ref="R42:R43"/>
    <mergeCell ref="S42:S43"/>
    <mergeCell ref="P44:P45"/>
    <mergeCell ref="Q44:Q45"/>
    <mergeCell ref="R44:R45"/>
    <mergeCell ref="S44:S45"/>
    <mergeCell ref="P42:P43"/>
    <mergeCell ref="Q42:Q43"/>
    <mergeCell ref="B13:D13"/>
    <mergeCell ref="E13:I13"/>
    <mergeCell ref="B14:D14"/>
    <mergeCell ref="E14:H14"/>
    <mergeCell ref="B30:D30"/>
    <mergeCell ref="K11:R12"/>
    <mergeCell ref="K16:R17"/>
    <mergeCell ref="S11:S12"/>
    <mergeCell ref="K13:S14"/>
    <mergeCell ref="S16:S17"/>
    <mergeCell ref="B33:D33"/>
    <mergeCell ref="B11:D12"/>
    <mergeCell ref="E11:H12"/>
    <mergeCell ref="I11:I12"/>
    <mergeCell ref="B18:D18"/>
    <mergeCell ref="E30:I30"/>
    <mergeCell ref="B31:D31"/>
    <mergeCell ref="E31:H31"/>
    <mergeCell ref="B32:D32"/>
    <mergeCell ref="E32:H32"/>
    <mergeCell ref="B17:D17"/>
    <mergeCell ref="E17:I17"/>
    <mergeCell ref="E27:H27"/>
    <mergeCell ref="E19:H19"/>
    <mergeCell ref="K21:R22"/>
    <mergeCell ref="K26:R27"/>
    <mergeCell ref="K18:S19"/>
    <mergeCell ref="S26:S27"/>
    <mergeCell ref="B25:D25"/>
    <mergeCell ref="E25:I25"/>
    <mergeCell ref="B26:D26"/>
    <mergeCell ref="E26:H26"/>
    <mergeCell ref="B27:D27"/>
    <mergeCell ref="B28:D28"/>
    <mergeCell ref="E28:H28"/>
    <mergeCell ref="B29:D29"/>
    <mergeCell ref="E29:H29"/>
    <mergeCell ref="B9:G10"/>
    <mergeCell ref="H9:H10"/>
    <mergeCell ref="E18:H18"/>
    <mergeCell ref="E24:H24"/>
    <mergeCell ref="B20:D20"/>
    <mergeCell ref="E20:I20"/>
    <mergeCell ref="B21:D21"/>
    <mergeCell ref="E21:H21"/>
    <mergeCell ref="B22:D22"/>
    <mergeCell ref="E22:H22"/>
    <mergeCell ref="B23:D23"/>
    <mergeCell ref="E23:H23"/>
    <mergeCell ref="B15:D15"/>
    <mergeCell ref="E15:H15"/>
    <mergeCell ref="P50:S51"/>
    <mergeCell ref="Q46:Q47"/>
    <mergeCell ref="R46:R47"/>
    <mergeCell ref="S46:S47"/>
    <mergeCell ref="P48:P49"/>
    <mergeCell ref="Q48:Q49"/>
    <mergeCell ref="R48:R49"/>
    <mergeCell ref="S48:S49"/>
    <mergeCell ref="E33:H33"/>
    <mergeCell ref="J36:O36"/>
    <mergeCell ref="J50:O50"/>
    <mergeCell ref="B43:D43"/>
    <mergeCell ref="E43:H43"/>
    <mergeCell ref="B55:R57"/>
    <mergeCell ref="B34:D34"/>
    <mergeCell ref="E34:H34"/>
    <mergeCell ref="B35:D35"/>
    <mergeCell ref="B36:D36"/>
    <mergeCell ref="E36:H36"/>
    <mergeCell ref="B40:D40"/>
    <mergeCell ref="E40:H40"/>
    <mergeCell ref="B41:D41"/>
    <mergeCell ref="E41:H41"/>
    <mergeCell ref="J37:O37"/>
    <mergeCell ref="J38:O38"/>
    <mergeCell ref="J39:O39"/>
    <mergeCell ref="J40:O40"/>
    <mergeCell ref="J43:O43"/>
    <mergeCell ref="B37:D37"/>
    <mergeCell ref="E37:H37"/>
    <mergeCell ref="B38:D38"/>
    <mergeCell ref="E38:H38"/>
    <mergeCell ref="B39:D39"/>
    <mergeCell ref="E39:H39"/>
    <mergeCell ref="P46:P47"/>
  </mergeCells>
  <conditionalFormatting sqref="B36:E40">
    <cfRule type="expression" dxfId="40" priority="28">
      <formula>$I$35="NO"</formula>
    </cfRule>
  </conditionalFormatting>
  <conditionalFormatting sqref="B43:E43">
    <cfRule type="expression" dxfId="39" priority="9">
      <formula>$I$42="NO"</formula>
    </cfRule>
  </conditionalFormatting>
  <conditionalFormatting sqref="B46:D46">
    <cfRule type="expression" dxfId="38" priority="7">
      <formula>$I$42="NO"</formula>
    </cfRule>
  </conditionalFormatting>
  <conditionalFormatting sqref="E46">
    <cfRule type="expression" dxfId="37" priority="6">
      <formula>$I$45="NO"</formula>
    </cfRule>
  </conditionalFormatting>
  <conditionalFormatting sqref="B49:D49">
    <cfRule type="expression" dxfId="36" priority="3">
      <formula>$I$42="NO"</formula>
    </cfRule>
  </conditionalFormatting>
  <conditionalFormatting sqref="E49">
    <cfRule type="expression" dxfId="35" priority="2">
      <formula>$I$48="NO"</formula>
    </cfRule>
  </conditionalFormatting>
  <dataValidations count="2">
    <dataValidation allowBlank="1" showInputMessage="1" showErrorMessage="1" errorTitle="Attention" error="Enter a numerical value between 0 and 2!" sqref="I41 I44 I47" xr:uid="{00000000-0002-0000-0700-000000000000}"/>
    <dataValidation operator="lessThanOrEqual" allowBlank="1" showInputMessage="1" showErrorMessage="1" sqref="I34" xr:uid="{00000000-0002-0000-0700-000001000000}"/>
  </dataValidations>
  <pageMargins left="0.1" right="0.1" top="0.25" bottom="0.25" header="0.31496062992125984" footer="0.31496062992125984"/>
  <pageSetup paperSize="9" scale="64" orientation="landscape" r:id="rId1"/>
  <headerFooter>
    <oddFooter>&amp;F</oddFooter>
  </headerFooter>
  <drawing r:id="rId2"/>
  <extLst>
    <ext xmlns:x14="http://schemas.microsoft.com/office/spreadsheetml/2009/9/main" uri="{78C0D931-6437-407d-A8EE-F0AAD7539E65}">
      <x14:conditionalFormattings>
        <x14:conditionalFormatting xmlns:xm="http://schemas.microsoft.com/office/excel/2006/main">
          <x14:cfRule type="expression" priority="53" id="{EA462B06-BE1E-48FA-A36C-95E630CB3914}">
            <xm:f>OR((AND($I$9=Translation!B101,CALC_6!H46=TRUE)),(AND($I$9=Translation!B101,$I$35=Translation!B101,CALC_6!H47=TRUE)),(AND($I$9=Translation!B101,CALC_6!H46=TRUE,$I$35=Translation!B101,CALC_6!H47=TRUE)))</xm:f>
            <x14:dxf>
              <font>
                <b/>
                <i val="0"/>
                <color theme="1"/>
              </font>
              <fill>
                <patternFill>
                  <bgColor rgb="FFFCAF17"/>
                </patternFill>
              </fill>
            </x14:dxf>
          </x14:cfRule>
          <xm:sqref>K31</xm:sqref>
        </x14:conditionalFormatting>
        <x14:conditionalFormatting xmlns:xm="http://schemas.microsoft.com/office/excel/2006/main">
          <x14:cfRule type="expression" priority="5958" id="{277C84BC-9633-480A-958D-E4359E218DFE}">
            <xm:f>$I$17=Translation!U117</xm:f>
            <x14:dxf>
              <font>
                <color rgb="FFFF0000"/>
              </font>
            </x14:dxf>
          </x14:cfRule>
          <xm:sqref>Z26</xm:sqref>
        </x14:conditionalFormatting>
        <x14:conditionalFormatting xmlns:xm="http://schemas.microsoft.com/office/excel/2006/main">
          <x14:cfRule type="expression" priority="6121" id="{60EC3C51-D479-456B-85A9-21D744A34256}">
            <xm:f>AND($I$13=Translation!D101,$I$35=Translation!D101,($I$36+$I$37) &gt; 2)</xm:f>
            <x14:dxf>
              <font>
                <color theme="1"/>
              </font>
            </x14:dxf>
          </x14:cfRule>
          <xm:sqref>J25</xm:sqref>
        </x14:conditionalFormatting>
        <x14:conditionalFormatting xmlns:xm="http://schemas.microsoft.com/office/excel/2006/main">
          <x14:cfRule type="expression" priority="7652" id="{14490D86-B1E6-4DE7-ADDD-AB4CD9ADC974}">
            <xm:f>AND($I$9=Translation!B101,MAX(CALC_6!J42:K42)/1000&gt;90)</xm:f>
            <x14:dxf>
              <font>
                <color theme="0"/>
              </font>
              <fill>
                <patternFill>
                  <bgColor rgb="FFEA0016"/>
                </patternFill>
              </fill>
            </x14:dxf>
          </x14:cfRule>
          <xm:sqref>S16:S17</xm:sqref>
        </x14:conditionalFormatting>
        <x14:conditionalFormatting xmlns:xm="http://schemas.microsoft.com/office/excel/2006/main">
          <x14:cfRule type="expression" priority="7653" id="{D12473E2-3A4A-4C23-8051-9CC31D4046D2}">
            <xm:f>AND($I$9=Translation!B101,MAX(CALC_6!J42:K42)/1000&gt;90)</xm:f>
            <x14:dxf>
              <fill>
                <patternFill>
                  <bgColor rgb="FFEA0016"/>
                </patternFill>
              </fill>
            </x14:dxf>
          </x14:cfRule>
          <xm:sqref>K18:S19</xm:sqref>
        </x14:conditionalFormatting>
        <x14:conditionalFormatting xmlns:xm="http://schemas.microsoft.com/office/excel/2006/main">
          <x14:cfRule type="expression" priority="8198" id="{7DE2F0CE-E59F-4DC2-9D8A-A84286AEEBB1}">
            <xm:f>AND($I$9=Translation!B101,((INFO!F21*CALC_6!F78)/100+CALC_6!F78)&gt;230)</xm:f>
            <x14:dxf>
              <font>
                <b/>
                <i val="0"/>
                <color theme="0"/>
              </font>
              <fill>
                <patternFill>
                  <bgColor rgb="FFEA0016"/>
                </patternFill>
              </fill>
            </x14:dxf>
          </x14:cfRule>
          <xm:sqref>S11:S12</xm:sqref>
        </x14:conditionalFormatting>
        <x14:conditionalFormatting xmlns:xm="http://schemas.microsoft.com/office/excel/2006/main">
          <x14:cfRule type="expression" priority="9379" id="{A0CA4F1F-A230-454A-A166-78BFD89C038F}">
            <xm:f>AND($I$9=Translation!B101,((INFO!F21*CALC_6!F78)/100+CALC_6!F78)&gt;230)</xm:f>
            <x14:dxf>
              <font>
                <b/>
                <i val="0"/>
                <color theme="0"/>
              </font>
              <fill>
                <patternFill>
                  <bgColor rgb="FFEA0016"/>
                </patternFill>
              </fill>
            </x14:dxf>
          </x14:cfRule>
          <xm:sqref>K13:S14</xm:sqref>
        </x14:conditionalFormatting>
        <x14:conditionalFormatting xmlns:xm="http://schemas.microsoft.com/office/excel/2006/main">
          <x14:cfRule type="expression" priority="16" id="{83CEA79E-8BCD-4924-8EF8-3D8B2B5EC025}">
            <xm:f>$I$9=Translation!B101</xm:f>
            <x14:dxf>
              <font>
                <color theme="1"/>
              </font>
              <fill>
                <patternFill>
                  <bgColor rgb="FFFDD78B"/>
                </patternFill>
              </fill>
            </x14:dxf>
          </x14:cfRule>
          <xm:sqref>E25</xm:sqref>
        </x14:conditionalFormatting>
        <x14:conditionalFormatting xmlns:xm="http://schemas.microsoft.com/office/excel/2006/main">
          <x14:cfRule type="expression" priority="17" id="{E0422C93-52FE-4F77-94D5-A0D28B85E25E}">
            <xm:f>$I$9=Translation!B101</xm:f>
            <x14:dxf>
              <font>
                <color theme="1"/>
              </font>
              <fill>
                <patternFill>
                  <bgColor rgb="FFFDD78B"/>
                </patternFill>
              </fill>
            </x14:dxf>
          </x14:cfRule>
          <xm:sqref>E30</xm:sqref>
        </x14:conditionalFormatting>
        <x14:conditionalFormatting xmlns:xm="http://schemas.microsoft.com/office/excel/2006/main">
          <x14:cfRule type="expression" priority="18" id="{03889F70-8FAC-4DBB-BE0D-C62038239D41}">
            <xm:f>AND($I$9=Translation!B101, $E$17&lt;&gt;Translation!B103)</xm:f>
            <x14:dxf>
              <font>
                <color theme="1"/>
              </font>
              <fill>
                <patternFill>
                  <bgColor rgb="FFFDD78B"/>
                </patternFill>
              </fill>
            </x14:dxf>
          </x14:cfRule>
          <xm:sqref>I18</xm:sqref>
        </x14:conditionalFormatting>
        <x14:conditionalFormatting xmlns:xm="http://schemas.microsoft.com/office/excel/2006/main">
          <x14:cfRule type="expression" priority="19" id="{582D4F63-73CD-417D-9756-DD1B70DAD682}">
            <xm:f>AND($I$9=Translation!B101, $E$20&lt;&gt;Translation!B106)</xm:f>
            <x14:dxf>
              <font>
                <color theme="1"/>
              </font>
              <fill>
                <patternFill>
                  <bgColor rgb="FFFDD78B"/>
                </patternFill>
              </fill>
            </x14:dxf>
          </x14:cfRule>
          <xm:sqref>I21</xm:sqref>
        </x14:conditionalFormatting>
        <x14:conditionalFormatting xmlns:xm="http://schemas.microsoft.com/office/excel/2006/main">
          <x14:cfRule type="expression" priority="20" id="{1D3B5FAB-49B1-415B-9FA3-07A502A45A9D}">
            <xm:f>AND($I$9=Translation!B101, $E$20&lt;&gt;Translation!B106)</xm:f>
            <x14:dxf>
              <font>
                <color theme="1"/>
              </font>
              <fill>
                <patternFill>
                  <bgColor rgb="FFFDD78B"/>
                </patternFill>
              </fill>
            </x14:dxf>
          </x14:cfRule>
          <xm:sqref>I22</xm:sqref>
        </x14:conditionalFormatting>
        <x14:conditionalFormatting xmlns:xm="http://schemas.microsoft.com/office/excel/2006/main">
          <x14:cfRule type="expression" priority="21" id="{922758E3-EAE4-4CF0-A35F-6A57D76FC05B}">
            <xm:f>AND($I$9=Translation!B101, $E$20=Translation!B109, $E$20&lt;&gt;Translation!B106)</xm:f>
            <x14:dxf>
              <font>
                <color theme="1"/>
              </font>
              <fill>
                <patternFill>
                  <bgColor rgb="FFFDD78B"/>
                </patternFill>
              </fill>
            </x14:dxf>
          </x14:cfRule>
          <xm:sqref>I23</xm:sqref>
        </x14:conditionalFormatting>
        <x14:conditionalFormatting xmlns:xm="http://schemas.microsoft.com/office/excel/2006/main">
          <x14:cfRule type="expression" priority="22" id="{FDF8D85C-443D-448A-8F73-4D1FDED6E8D8}">
            <xm:f>AND($I$9=Translation!B101, $E$25&lt;&gt;Translation!B106)</xm:f>
            <x14:dxf>
              <font>
                <color theme="1"/>
              </font>
              <fill>
                <patternFill>
                  <bgColor rgb="FFFDD78B"/>
                </patternFill>
              </fill>
            </x14:dxf>
          </x14:cfRule>
          <xm:sqref>I26</xm:sqref>
        </x14:conditionalFormatting>
        <x14:conditionalFormatting xmlns:xm="http://schemas.microsoft.com/office/excel/2006/main">
          <x14:cfRule type="expression" priority="23" id="{8BA8512D-7419-4A89-8AE4-3D8D4564A580}">
            <xm:f>AND($I$9=Translation!B101, $E$25&lt;&gt;Translation!B106)</xm:f>
            <x14:dxf>
              <font>
                <color theme="1"/>
              </font>
              <fill>
                <patternFill>
                  <bgColor rgb="FFFDD78B"/>
                </patternFill>
              </fill>
            </x14:dxf>
          </x14:cfRule>
          <xm:sqref>I27</xm:sqref>
        </x14:conditionalFormatting>
        <x14:conditionalFormatting xmlns:xm="http://schemas.microsoft.com/office/excel/2006/main">
          <x14:cfRule type="expression" priority="24" id="{7A26EC73-AE53-437E-84B6-617941A93DA3}">
            <xm:f>AND($I$9=Translation!B101, $E$25=Translation!B109, $E$25&lt;&gt;Translation!B106)</xm:f>
            <x14:dxf>
              <font>
                <color theme="1"/>
              </font>
              <fill>
                <patternFill>
                  <bgColor rgb="FFFDD78B"/>
                </patternFill>
              </fill>
            </x14:dxf>
          </x14:cfRule>
          <xm:sqref>I28</xm:sqref>
        </x14:conditionalFormatting>
        <x14:conditionalFormatting xmlns:xm="http://schemas.microsoft.com/office/excel/2006/main">
          <x14:cfRule type="expression" priority="25" id="{FA8E5DF9-B8FC-48B0-AC1B-B80DB282EF89}">
            <xm:f>AND($I$9=Translation!B101, $E$30&lt;&gt;Translation!B106)</xm:f>
            <x14:dxf>
              <font>
                <color theme="1"/>
              </font>
              <fill>
                <patternFill>
                  <bgColor rgb="FFFDD78B"/>
                </patternFill>
              </fill>
            </x14:dxf>
          </x14:cfRule>
          <xm:sqref>I31</xm:sqref>
        </x14:conditionalFormatting>
        <x14:conditionalFormatting xmlns:xm="http://schemas.microsoft.com/office/excel/2006/main">
          <x14:cfRule type="expression" priority="26" id="{D88C59BA-37AC-4CEE-890E-8493085FDCF4}">
            <xm:f>AND($I$9=Translation!B101, $E$30&lt;&gt;Translation!B106)</xm:f>
            <x14:dxf>
              <font>
                <color theme="1"/>
              </font>
              <fill>
                <patternFill>
                  <bgColor rgb="FFFDD78B"/>
                </patternFill>
              </fill>
            </x14:dxf>
          </x14:cfRule>
          <xm:sqref>I32</xm:sqref>
        </x14:conditionalFormatting>
        <x14:conditionalFormatting xmlns:xm="http://schemas.microsoft.com/office/excel/2006/main">
          <x14:cfRule type="expression" priority="27" id="{E1CC184C-00AD-46D4-BCB1-477070586E2F}">
            <xm:f>AND($I$9=Translation!B101, $E$30=Translation!B109, $E$30&lt;&gt;Translation!B106)</xm:f>
            <x14:dxf>
              <font>
                <color theme="1"/>
              </font>
              <fill>
                <patternFill>
                  <bgColor rgb="FFFDD78B"/>
                </patternFill>
              </fill>
            </x14:dxf>
          </x14:cfRule>
          <xm:sqref>I33</xm:sqref>
        </x14:conditionalFormatting>
        <x14:conditionalFormatting xmlns:xm="http://schemas.microsoft.com/office/excel/2006/main">
          <x14:cfRule type="expression" priority="29" id="{A19DECE6-5695-4778-A647-DA38B7633E9E}">
            <xm:f>AND($I$9=Translation!B101, $I$35=Translation!B101)</xm:f>
            <x14:dxf>
              <font>
                <color theme="1"/>
              </font>
              <fill>
                <patternFill>
                  <bgColor rgb="FFFDD78B"/>
                </patternFill>
              </fill>
            </x14:dxf>
          </x14:cfRule>
          <xm:sqref>I36</xm:sqref>
        </x14:conditionalFormatting>
        <x14:conditionalFormatting xmlns:xm="http://schemas.microsoft.com/office/excel/2006/main">
          <x14:cfRule type="expression" priority="30" id="{240D6FA9-0941-42A7-8E7D-0CA632036180}">
            <xm:f>AND($I$9=Translation!B101, $I$35=Translation!B101)</xm:f>
            <x14:dxf>
              <font>
                <color theme="1"/>
              </font>
              <fill>
                <patternFill>
                  <bgColor rgb="FFFDD78B"/>
                </patternFill>
              </fill>
            </x14:dxf>
          </x14:cfRule>
          <xm:sqref>I37</xm:sqref>
        </x14:conditionalFormatting>
        <x14:conditionalFormatting xmlns:xm="http://schemas.microsoft.com/office/excel/2006/main">
          <x14:cfRule type="expression" priority="31" id="{7B8732C8-0CAC-4F35-BB6C-50552AC4C329}">
            <xm:f>AND($I$9=Translation!B101, $I$35=Translation!B101)</xm:f>
            <x14:dxf>
              <font>
                <color theme="1"/>
              </font>
              <fill>
                <patternFill>
                  <bgColor rgb="FFFDD78B"/>
                </patternFill>
              </fill>
            </x14:dxf>
          </x14:cfRule>
          <xm:sqref>I38</xm:sqref>
        </x14:conditionalFormatting>
        <x14:conditionalFormatting xmlns:xm="http://schemas.microsoft.com/office/excel/2006/main">
          <x14:cfRule type="expression" priority="32" id="{B67A0FEA-61C9-4115-B64A-9CA0E543590B}">
            <xm:f>AND($I$9=Translation!B101, $I$35=Translation!B101)</xm:f>
            <x14:dxf>
              <font>
                <color theme="1"/>
              </font>
              <fill>
                <patternFill>
                  <bgColor rgb="FFFDD78B"/>
                </patternFill>
              </fill>
            </x14:dxf>
          </x14:cfRule>
          <xm:sqref>I39</xm:sqref>
        </x14:conditionalFormatting>
        <x14:conditionalFormatting xmlns:xm="http://schemas.microsoft.com/office/excel/2006/main">
          <x14:cfRule type="expression" priority="33" id="{D9E76EC5-B60B-461F-9067-98BF62BE828F}">
            <xm:f>AND($I$9=Translation!B101, $I$35=Translation!B101)</xm:f>
            <x14:dxf>
              <font>
                <color theme="1"/>
              </font>
              <fill>
                <patternFill>
                  <bgColor rgb="FFFDD78B"/>
                </patternFill>
              </fill>
            </x14:dxf>
          </x14:cfRule>
          <xm:sqref>I40</xm:sqref>
        </x14:conditionalFormatting>
        <x14:conditionalFormatting xmlns:xm="http://schemas.microsoft.com/office/excel/2006/main">
          <x14:cfRule type="expression" priority="15" id="{1EE24168-D1B6-4E14-AAF8-328F4C7C18B9}">
            <xm:f>$I$9=Translation!B101</xm:f>
            <x14:dxf>
              <font>
                <color theme="1"/>
              </font>
              <fill>
                <patternFill>
                  <bgColor rgb="FFFDD78B"/>
                </patternFill>
              </fill>
            </x14:dxf>
          </x14:cfRule>
          <xm:sqref>I14</xm:sqref>
        </x14:conditionalFormatting>
        <x14:conditionalFormatting xmlns:xm="http://schemas.microsoft.com/office/excel/2006/main">
          <x14:cfRule type="expression" priority="14" id="{3159B05B-03DF-4D30-9C16-A1F2BA79829A}">
            <xm:f>$I$9=Translation!B101</xm:f>
            <x14:dxf>
              <font>
                <color theme="1"/>
              </font>
              <fill>
                <patternFill>
                  <bgColor rgb="FFFDD78B"/>
                </patternFill>
              </fill>
            </x14:dxf>
          </x14:cfRule>
          <xm:sqref>I15</xm:sqref>
        </x14:conditionalFormatting>
        <x14:conditionalFormatting xmlns:xm="http://schemas.microsoft.com/office/excel/2006/main">
          <x14:cfRule type="expression" priority="34" id="{C86DEB34-9B56-4003-8866-145C0A2CC8B3}">
            <xm:f>$I$9=Translation!B101</xm:f>
            <x14:dxf>
              <font>
                <color theme="1"/>
              </font>
              <fill>
                <patternFill>
                  <bgColor rgb="FFFDD78B"/>
                </patternFill>
              </fill>
            </x14:dxf>
          </x14:cfRule>
          <xm:sqref>E17</xm:sqref>
        </x14:conditionalFormatting>
        <x14:conditionalFormatting xmlns:xm="http://schemas.microsoft.com/office/excel/2006/main">
          <x14:cfRule type="expression" priority="13" id="{2FD5A7BD-F8EC-48C2-BD36-E43666606954}">
            <xm:f>$I$9=Translation!B101</xm:f>
            <x14:dxf>
              <font>
                <color theme="1"/>
              </font>
              <fill>
                <patternFill>
                  <bgColor rgb="FFFDD78B"/>
                </patternFill>
              </fill>
            </x14:dxf>
          </x14:cfRule>
          <xm:sqref>E20:I20</xm:sqref>
        </x14:conditionalFormatting>
        <x14:conditionalFormatting xmlns:xm="http://schemas.microsoft.com/office/excel/2006/main">
          <x14:cfRule type="expression" priority="12" id="{12422D87-7004-4758-A519-0D9A4A750C8D}">
            <xm:f>$I$9=Translation!B101</xm:f>
            <x14:dxf>
              <font>
                <color theme="1"/>
              </font>
              <fill>
                <patternFill>
                  <bgColor rgb="FFFDD78B"/>
                </patternFill>
              </fill>
            </x14:dxf>
          </x14:cfRule>
          <xm:sqref>I35</xm:sqref>
        </x14:conditionalFormatting>
        <x14:conditionalFormatting xmlns:xm="http://schemas.microsoft.com/office/excel/2006/main">
          <x14:cfRule type="expression" priority="11" id="{53988A62-89C1-4200-BF09-09341A97173B}">
            <xm:f>$I$9=Translation!B101</xm:f>
            <x14:dxf>
              <font>
                <color theme="1"/>
              </font>
              <fill>
                <patternFill>
                  <bgColor rgb="FFFDD78B"/>
                </patternFill>
              </fill>
            </x14:dxf>
          </x14:cfRule>
          <xm:sqref>I42</xm:sqref>
        </x14:conditionalFormatting>
        <x14:conditionalFormatting xmlns:xm="http://schemas.microsoft.com/office/excel/2006/main">
          <x14:cfRule type="expression" priority="10" id="{9282D694-7EF6-4EBE-B2A4-9E077BA0D4D9}">
            <xm:f>AND($I$9=Translation!B101, $I$42=Translation!B101)</xm:f>
            <x14:dxf>
              <font>
                <color theme="1"/>
              </font>
              <fill>
                <patternFill>
                  <bgColor rgb="FFFDD78B"/>
                </patternFill>
              </fill>
            </x14:dxf>
          </x14:cfRule>
          <xm:sqref>I43</xm:sqref>
        </x14:conditionalFormatting>
        <x14:conditionalFormatting xmlns:xm="http://schemas.microsoft.com/office/excel/2006/main">
          <x14:cfRule type="expression" priority="8" id="{C987D8DF-440A-4ED0-86E9-B9D749082233}">
            <xm:f>$I$9=Translation!B101</xm:f>
            <x14:dxf>
              <font>
                <color theme="1"/>
              </font>
              <fill>
                <patternFill>
                  <bgColor rgb="FFFDD78B"/>
                </patternFill>
              </fill>
            </x14:dxf>
          </x14:cfRule>
          <xm:sqref>I45</xm:sqref>
        </x14:conditionalFormatting>
        <x14:conditionalFormatting xmlns:xm="http://schemas.microsoft.com/office/excel/2006/main">
          <x14:cfRule type="expression" priority="5" id="{548905C0-13E5-45C1-884E-DC8954D29F55}">
            <xm:f>AND($I$9=Translation!B101, $I$45=Translation!B101)</xm:f>
            <x14:dxf>
              <font>
                <color theme="1"/>
              </font>
              <fill>
                <patternFill>
                  <bgColor rgb="FFFDD78B"/>
                </patternFill>
              </fill>
            </x14:dxf>
          </x14:cfRule>
          <xm:sqref>I46</xm:sqref>
        </x14:conditionalFormatting>
        <x14:conditionalFormatting xmlns:xm="http://schemas.microsoft.com/office/excel/2006/main">
          <x14:cfRule type="expression" priority="4" id="{16961AC5-C2FA-4548-8101-FDD7A613F2A8}">
            <xm:f>$I$9=Translation!B101</xm:f>
            <x14:dxf>
              <font>
                <color theme="1"/>
              </font>
              <fill>
                <patternFill>
                  <bgColor rgb="FFFDD78B"/>
                </patternFill>
              </fill>
            </x14:dxf>
          </x14:cfRule>
          <xm:sqref>I48</xm:sqref>
        </x14:conditionalFormatting>
        <x14:conditionalFormatting xmlns:xm="http://schemas.microsoft.com/office/excel/2006/main">
          <x14:cfRule type="expression" priority="1" id="{ABABB60B-7097-4F7F-A587-A6C1ED16B76E}">
            <xm:f>AND($I$9=Translation!B101, $I$48=Translation!B101)</xm:f>
            <x14:dxf>
              <font>
                <color theme="1"/>
              </font>
              <fill>
                <patternFill>
                  <bgColor rgb="FFFDD78B"/>
                </patternFill>
              </fill>
            </x14:dxf>
          </x14:cfRule>
          <xm:sqref>I49</xm:sqref>
        </x14:conditionalFormatting>
      </x14:conditionalFormattings>
    </ext>
    <ext xmlns:x14="http://schemas.microsoft.com/office/spreadsheetml/2009/9/main" uri="{CCE6A557-97BC-4b89-ADB6-D9C93CAAB3DF}">
      <x14:dataValidations xmlns:xm="http://schemas.microsoft.com/office/excel/2006/main" count="29">
        <x14:dataValidation type="list" allowBlank="1" showInputMessage="1" showErrorMessage="1" xr:uid="{00000000-0002-0000-0700-000002000000}">
          <x14:formula1>
            <xm:f>Translation!$B$101:$B$102</xm:f>
          </x14:formula1>
          <xm:sqref>I9:I10</xm:sqref>
        </x14:dataValidation>
        <x14:dataValidation type="list" allowBlank="1" showInputMessage="1" showErrorMessage="1" errorTitle="ERROR" error=" " xr:uid="{00000000-0002-0000-0700-000011000000}">
          <x14:formula1>
            <xm:f>IF(I9=Translation!B101,IF(E17=Translation!B104,CALC_6!A2:A6,IF(E17=Translation!B105,CALC_6!A1:A701,0)),0)</xm:f>
          </x14:formula1>
          <xm:sqref>I18</xm:sqref>
        </x14:dataValidation>
        <x14:dataValidation type="list" allowBlank="1" showInputMessage="1" showErrorMessage="1" errorTitle="ERROR" error=" " xr:uid="{00000000-0002-0000-0700-000012000000}">
          <x14:formula1>
            <xm:f>IF(I9=Translation!B101,IF(E20=Translation!B107,CALC_6!A2:A3,IF(E20=Translation!B108,CALC_6!A2:A3,IF(E20=Translation!B109,CALC_6!A1:A9,IF(E20=Translation!B110,CALC_6!A1:A797,0)))),0)</xm:f>
          </x14:formula1>
          <xm:sqref>I21</xm:sqref>
        </x14:dataValidation>
        <x14:dataValidation type="list" allowBlank="1" showInputMessage="1" showErrorMessage="1" errorTitle="ERROR" error=" " xr:uid="{00000000-0002-0000-0700-000013000000}">
          <x14:formula1>
            <xm:f>IF(I9=Translation!B101,IF(E20=Translation!B107,CALC_6!A1:A601,IF(E20=Translation!B108,CALC_6!A1:A601,IF(E20=Translation!B109,CALC_6!A1:A3,IF(E20=Translation!B110,CALC_6!A1:A797,0)))),0)</xm:f>
          </x14:formula1>
          <xm:sqref>I22</xm:sqref>
        </x14:dataValidation>
        <x14:dataValidation type="list" allowBlank="1" showErrorMessage="1" error=" " xr:uid="{00000000-0002-0000-0700-000014000000}">
          <x14:formula1>
            <xm:f>IF(I9=Translation!B101,IF(E20=Translation!B109,CALC_6!A1:A121,0),0)</xm:f>
          </x14:formula1>
          <xm:sqref>I23</xm:sqref>
        </x14:dataValidation>
        <x14:dataValidation type="list" allowBlank="1" showInputMessage="1" showErrorMessage="1" errorTitle="ERROR" error=" " xr:uid="{00000000-0002-0000-0700-000015000000}">
          <x14:formula1>
            <xm:f>IF(I9=Translation!B101,IF(E25=Translation!B107,CALC_6!A2:A3,IF(E25=Translation!B108,CALC_6!A2:A3,IF(E25=Translation!B109,CALC_6!A1:A9,IF(E25=Translation!B110,CALC_6!A1:A797,0)))),0)</xm:f>
          </x14:formula1>
          <xm:sqref>I26</xm:sqref>
        </x14:dataValidation>
        <x14:dataValidation type="list" allowBlank="1" showInputMessage="1" showErrorMessage="1" errorTitle="ERROR" error=" " xr:uid="{00000000-0002-0000-0700-000016000000}">
          <x14:formula1>
            <xm:f>IF(I9=Translation!B101,IF(E25=Translation!B107,CALC_6!A1:A601,IF(E25=Translation!B108,CALC_6!A1:A601,IF(E25=Translation!B109,CALC_6!A1:A3,IF(E25=Translation!B110,CALC_6!A1:A797,0)))),0)</xm:f>
          </x14:formula1>
          <xm:sqref>I27</xm:sqref>
        </x14:dataValidation>
        <x14:dataValidation type="list" allowBlank="1" showErrorMessage="1" errorTitle="ERROR" error=" " xr:uid="{00000000-0002-0000-0700-000017000000}">
          <x14:formula1>
            <xm:f>IF(I9=Translation!B101,IF(E25=Translation!B109,CALC_6!A1:A121,0),0)</xm:f>
          </x14:formula1>
          <xm:sqref>I28</xm:sqref>
        </x14:dataValidation>
        <x14:dataValidation type="list" allowBlank="1" showInputMessage="1" showErrorMessage="1" errorTitle="ERROR" error=" " xr:uid="{00000000-0002-0000-0700-000018000000}">
          <x14:formula1>
            <xm:f>IF(I9=Translation!B101,IF(E30=Translation!B107,CALC_6!A2:A3,IF(E30=Translation!B108,CALC_6!A2:A3,IF(E30=Translation!B109,CALC_6!A1:A9,IF(E30=Translation!B110,CALC_6!A1:A797,0)))),0)</xm:f>
          </x14:formula1>
          <xm:sqref>I31</xm:sqref>
        </x14:dataValidation>
        <x14:dataValidation type="list" allowBlank="1" showInputMessage="1" showErrorMessage="1" errorTitle="ERROR" error=" " xr:uid="{00000000-0002-0000-0700-000019000000}">
          <x14:formula1>
            <xm:f>IF(I9=Translation!B101,IF(E30=Translation!B107,CALC_6!A1:A601,IF(E30=Translation!B108,CALC_6!A1:A601,IF(E30=Translation!B109,CALC_6!A1:A3,IF(E30=Translation!B110,CALC_6!A1:A797,0)))),0)</xm:f>
          </x14:formula1>
          <xm:sqref>I32</xm:sqref>
        </x14:dataValidation>
        <x14:dataValidation type="list" allowBlank="1" showInputMessage="1" showErrorMessage="1" errorTitle="ERROR" error=" " xr:uid="{00000000-0002-0000-0700-000003000000}">
          <x14:formula1>
            <xm:f>IF(AND(I9=Translation!B101,I42=Translation!B101),IF(IF(CALC_6!H8&gt;2,2,CALC_6!H8)+CALC_6!H23-CALC_6!H33&lt;1,OFFSET(CALC_6!A1,0,0),OFFSET(CALC_6!A2,0,0,IF(CALC_6!H8&gt;2,2,CALC_6!H8)+CALC_6!H23-CALC_6!H33,1)),0)</xm:f>
          </x14:formula1>
          <xm:sqref>I43</xm:sqref>
        </x14:dataValidation>
        <x14:dataValidation type="list" operator="greaterThanOrEqual" allowBlank="1" showInputMessage="1" showErrorMessage="1" errorTitle="ERROR" error=" " xr:uid="{00000000-0002-0000-0700-000009000000}">
          <x14:formula1>
            <xm:f>IF(AND(I9=Translation!B101,I35=Translation!B101),OFFSET(CALC_6!A1,0,0,IF(CALC_6!N33-CALC_6!H31&lt;1,1,CALC_6!N33-CALC_6!H31+1),1),0)</xm:f>
          </x14:formula1>
          <xm:sqref>I36</xm:sqref>
        </x14:dataValidation>
        <x14:dataValidation type="list" operator="greaterThanOrEqual" allowBlank="1" showInputMessage="1" showErrorMessage="1" errorTitle="ERROR" error=" " xr:uid="{00000000-0002-0000-0700-00000A000000}">
          <x14:formula1>
            <xm:f>IF(AND(I9=Translation!B101,I35=Translation!B101),OFFSET(CALC_6!A1,0,0,IF(CALC_6!N33-CALC_6!H30&lt;1,1,CALC_6!N33-CALC_6!H30+1),1),0)</xm:f>
          </x14:formula1>
          <xm:sqref>I37</xm:sqref>
        </x14:dataValidation>
        <x14:dataValidation type="list" allowBlank="1" showInputMessage="1" showErrorMessage="1" errorTitle="ERROR" error=" " xr:uid="{00000000-0002-0000-0700-00000B000000}">
          <x14:formula1>
            <xm:f>IF(AND(I9=Translation!B101,I35=Translation!B101),OFFSET(CALC_6!A1,0,0,(((CALC_6!H30+CALC_6!H31)*4)+1),1),0)</xm:f>
          </x14:formula1>
          <xm:sqref>I38</xm:sqref>
        </x14:dataValidation>
        <x14:dataValidation type="list" allowBlank="1" showInputMessage="1" showErrorMessage="1" errorTitle="ERROR" error=" " xr:uid="{00000000-0002-0000-0700-00000C000000}">
          <x14:formula1>
            <xm:f>IF(AND(I9=Translation!B101,I35=Translation!B101),IF(CALC_6!N33&lt;(1+CALC_6!N32),OFFSET(CALC_6!A1,IF(CALC_6!N33&lt;1,0,CALC_6!N33),0),OFFSET(CALC_6!A1,CALC_6!N32,0,IF(CALC_6!N33&lt;((2*CALC_6!N32)+1),CALC_6!N33-CALC_6!N32+1,CALC_6!N32+1),1)),0)</xm:f>
          </x14:formula1>
          <xm:sqref>I39</xm:sqref>
        </x14:dataValidation>
        <x14:dataValidation type="list" allowBlank="1" showInputMessage="1" showErrorMessage="1" errorTitle="ERROR" error=" " xr:uid="{00000000-0002-0000-0700-00000D000000}">
          <x14:formula1>
            <xm:f>IF(AND(I9=Translation!B101,I35=Translation!B101),OFFSET(CALC_6!A1,0,0,((CALC_6!H30+CALC_6!H31)+1),1),0)</xm:f>
          </x14:formula1>
          <xm:sqref>I40</xm:sqref>
        </x14:dataValidation>
        <x14:dataValidation type="list" allowBlank="1" showInputMessage="1" showErrorMessage="1" errorTitle=" ERROR" error=" " xr:uid="{00000000-0002-0000-0700-00000E000000}">
          <x14:formula1>
            <xm:f>IF(I9=Translation!B101,CALC_6!A1:A6,0)</xm:f>
          </x14:formula1>
          <xm:sqref>I14</xm:sqref>
        </x14:dataValidation>
        <x14:dataValidation type="list" allowBlank="1" showErrorMessage="1" errorTitle="ERROR" error=" " xr:uid="{00000000-0002-0000-0700-00001A000000}">
          <x14:formula1>
            <xm:f>IF(I9=Translation!B101,IF(E30=Translation!B109,CALC_1!A1:A121,0),0)</xm:f>
          </x14:formula1>
          <xm:sqref>I33</xm:sqref>
        </x14:dataValidation>
        <x14:dataValidation type="list" allowBlank="1" showInputMessage="1" showErrorMessage="1" xr:uid="{00000000-0002-0000-0700-000004000000}">
          <x14:formula1>
            <xm:f>IF(I9=Translation!B101,Translation!$B$101:$B$102,0)</xm:f>
          </x14:formula1>
          <xm:sqref>I42</xm:sqref>
        </x14:dataValidation>
        <x14:dataValidation type="list" allowBlank="1" showInputMessage="1" showErrorMessage="1" xr:uid="{00000000-0002-0000-0700-000005000000}">
          <x14:formula1>
            <xm:f>IF(I9=Translation!B101,Translation!$B$101:$B$102,0)</xm:f>
          </x14:formula1>
          <xm:sqref>I35</xm:sqref>
        </x14:dataValidation>
        <x14:dataValidation type="list" allowBlank="1" showInputMessage="1" showErrorMessage="1" errorTitle="ERROR" error=" " xr:uid="{00000000-0002-0000-0700-000006000000}">
          <x14:formula1>
            <xm:f>IF(I9=Translation!B101,Translation!$B$106:$B$110,0)</xm:f>
          </x14:formula1>
          <xm:sqref>E25:I25</xm:sqref>
        </x14:dataValidation>
        <x14:dataValidation type="list" allowBlank="1" showInputMessage="1" showErrorMessage="1" errorTitle="ERROR" error=" " xr:uid="{00000000-0002-0000-0700-000007000000}">
          <x14:formula1>
            <xm:f>IF(I9=Translation!B101,Translation!$B$106:$B$110,0)</xm:f>
          </x14:formula1>
          <xm:sqref>E20:I20</xm:sqref>
        </x14:dataValidation>
        <x14:dataValidation type="list" allowBlank="1" showInputMessage="1" showErrorMessage="1" errorTitle="ERROR" error=" " xr:uid="{00000000-0002-0000-0700-000008000000}">
          <x14:formula1>
            <xm:f>IF(I9=Translation!B101,Translation!B103:B105,0)</xm:f>
          </x14:formula1>
          <xm:sqref>E17:I17</xm:sqref>
        </x14:dataValidation>
        <x14:dataValidation type="list" allowBlank="1" showInputMessage="1" showErrorMessage="1" errorTitle="ERROR" error=" " xr:uid="{00000000-0002-0000-0700-00000F000000}">
          <x14:formula1>
            <xm:f>IF(I9=Translation!B101,CALC_6!$A$1:$A$2,0)</xm:f>
          </x14:formula1>
          <xm:sqref>I15</xm:sqref>
        </x14:dataValidation>
        <x14:dataValidation type="list" allowBlank="1" showInputMessage="1" showErrorMessage="1" errorTitle="ERROR" error=" " xr:uid="{00000000-0002-0000-0700-000010000000}">
          <x14:formula1>
            <xm:f>IF(I9=Translation!B101,Translation!$B$106:$B$110,0)</xm:f>
          </x14:formula1>
          <xm:sqref>E30:I30</xm:sqref>
        </x14:dataValidation>
        <x14:dataValidation type="list" allowBlank="1" showInputMessage="1" showErrorMessage="1" errorTitle="ERROR" error=" " xr:uid="{E7CFCE34-42B1-4847-A217-47C67E1D3518}">
          <x14:formula1>
            <xm:f>IF(AND(I9=Translation!B101,I45=Translation!B101),IF(IF(CALC_6!H8&gt;2,2,CALC_6!H8)+CALC_6!H23-CALC_6!H33-CALC_6!H36-CALC_6!H38&lt;1,OFFSET(CALC_6!A1,0,0),OFFSET(CALC_6!A2,0,0,IF(CALC_6!H8&gt;2,2,CALC_6!H8)+CALC_6!H23-CALC_6!H33-CALC_6!H36-CALC_6!H38,1)),0)</xm:f>
          </x14:formula1>
          <xm:sqref>I46</xm:sqref>
        </x14:dataValidation>
        <x14:dataValidation type="list" allowBlank="1" showInputMessage="1" showErrorMessage="1" errorTitle="ERROR" error=" " xr:uid="{46260D39-B384-462C-BE78-DA3E203873FC}">
          <x14:formula1>
            <xm:f>IF(AND(I9=Translation!B101,I48=Translation!B101),IF(IF(CALC_6!H8&gt;2,2,CALC_6!H8)+CALC_6!H23-CALC_6!H33-CALC_6!H36-CALC_6!H38&lt;1,OFFSET(CALC_6!A1,0,0),OFFSET(CALC_6!A2,0,0,IF(CALC_6!H8&gt;2,2,CALC_6!H8)+CALC_6!H23-CALC_6!H33-CALC_6!H36-CALC_6!H38,1)),0)</xm:f>
          </x14:formula1>
          <xm:sqref>I49</xm:sqref>
        </x14:dataValidation>
        <x14:dataValidation type="list" allowBlank="1" showInputMessage="1" showErrorMessage="1" xr:uid="{38754A18-3107-439B-A356-F9DAA673CEF6}">
          <x14:formula1>
            <xm:f>IF(I9=Translation!B101,Translation!$B$101:$B$102,0)</xm:f>
          </x14:formula1>
          <xm:sqref>I48</xm:sqref>
        </x14:dataValidation>
        <x14:dataValidation type="list" allowBlank="1" showInputMessage="1" showErrorMessage="1" xr:uid="{FBB94754-EF3F-4AFA-AF7F-DB62AD82FF7B}">
          <x14:formula1>
            <xm:f>IF(I9=Translation!B101,Translation!$B$101:$B$102,0)</xm:f>
          </x14:formula1>
          <xm:sqref>I45</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pageSetUpPr fitToPage="1"/>
  </sheetPr>
  <dimension ref="A1:AJ2005"/>
  <sheetViews>
    <sheetView showGridLines="0" zoomScale="90" zoomScaleNormal="90" workbookViewId="0">
      <selection activeCell="B1" sqref="B1"/>
    </sheetView>
  </sheetViews>
  <sheetFormatPr defaultColWidth="11.42578125" defaultRowHeight="12.75"/>
  <cols>
    <col min="1" max="1" width="10.42578125" style="120" customWidth="1"/>
    <col min="2" max="2" width="6.42578125" style="18" customWidth="1"/>
    <col min="3" max="3" width="28.85546875" style="18" bestFit="1" customWidth="1"/>
    <col min="4" max="6" width="11.42578125" style="18" customWidth="1"/>
    <col min="7" max="7" width="12.28515625" style="18" customWidth="1"/>
    <col min="8" max="16" width="11.42578125" style="18" customWidth="1"/>
    <col min="17" max="17" width="11.42578125" style="57" customWidth="1"/>
    <col min="18" max="24" width="11.42578125" style="18"/>
    <col min="25" max="25" width="11.42578125" style="18" customWidth="1"/>
    <col min="26" max="26" width="9.7109375" style="18" customWidth="1"/>
    <col min="27" max="27" width="24.28515625" style="21" customWidth="1"/>
    <col min="28" max="28" width="9.7109375" style="21" customWidth="1"/>
    <col min="29" max="29" width="9.85546875" style="21" customWidth="1"/>
    <col min="30" max="30" width="13.85546875" style="21" customWidth="1"/>
    <col min="31" max="31" width="12.140625" style="21" customWidth="1"/>
    <col min="32" max="32" width="12.7109375" style="21" customWidth="1"/>
    <col min="33" max="33" width="10.140625" style="21" customWidth="1"/>
    <col min="34" max="34" width="9.5703125" style="21" customWidth="1"/>
    <col min="35" max="35" width="13.7109375" style="21" customWidth="1"/>
    <col min="36" max="36" width="12.140625" style="21" customWidth="1"/>
    <col min="37" max="37" width="11.42578125" style="18" customWidth="1"/>
    <col min="38" max="16384" width="11.42578125" style="18"/>
  </cols>
  <sheetData>
    <row r="1" spans="1:36" ht="15">
      <c r="A1" s="87">
        <v>0</v>
      </c>
      <c r="B1" s="87"/>
      <c r="C1" s="46"/>
      <c r="D1" s="51"/>
      <c r="F1" s="21"/>
      <c r="G1" s="21"/>
      <c r="H1" s="21"/>
      <c r="I1" s="21"/>
      <c r="J1" s="21"/>
      <c r="K1" s="21"/>
      <c r="L1" s="21"/>
      <c r="M1" s="21"/>
      <c r="N1" s="21"/>
      <c r="O1" s="21"/>
      <c r="AA1" s="18"/>
      <c r="AB1" s="18"/>
      <c r="AC1" s="18"/>
      <c r="AD1" s="18"/>
      <c r="AE1" s="18"/>
      <c r="AF1" s="18"/>
      <c r="AG1" s="18"/>
      <c r="AH1" s="18"/>
      <c r="AI1" s="18"/>
      <c r="AJ1" s="18"/>
    </row>
    <row r="2" spans="1:36" ht="15">
      <c r="A2" s="13">
        <v>1</v>
      </c>
      <c r="C2" s="317"/>
      <c r="D2" s="21"/>
      <c r="E2" s="640" t="s">
        <v>681</v>
      </c>
      <c r="F2" s="640"/>
      <c r="G2" s="640"/>
      <c r="H2" s="640"/>
      <c r="I2" s="21"/>
      <c r="J2" s="21"/>
      <c r="K2" s="21"/>
      <c r="L2" s="21"/>
      <c r="AA2" s="18"/>
      <c r="AB2" s="18"/>
      <c r="AC2" s="18"/>
      <c r="AD2" s="18"/>
      <c r="AE2" s="18"/>
      <c r="AF2" s="18"/>
      <c r="AG2" s="18"/>
      <c r="AH2" s="18"/>
      <c r="AI2" s="18"/>
      <c r="AJ2" s="18"/>
    </row>
    <row r="3" spans="1:36" ht="15">
      <c r="A3" s="13">
        <v>2</v>
      </c>
      <c r="C3" s="317"/>
      <c r="D3" s="21"/>
      <c r="E3" s="641" t="s">
        <v>780</v>
      </c>
      <c r="F3" s="641"/>
      <c r="G3" s="641"/>
      <c r="H3" s="641"/>
      <c r="I3" s="21"/>
      <c r="J3" s="21"/>
      <c r="K3" s="21"/>
      <c r="L3" s="21"/>
      <c r="AA3" s="18"/>
      <c r="AB3" s="18"/>
      <c r="AC3" s="18"/>
      <c r="AD3" s="18"/>
      <c r="AE3" s="18"/>
      <c r="AF3" s="18"/>
      <c r="AG3" s="18"/>
      <c r="AH3" s="18"/>
      <c r="AI3" s="18"/>
      <c r="AJ3" s="18"/>
    </row>
    <row r="4" spans="1:36" ht="15">
      <c r="A4" s="13">
        <v>3</v>
      </c>
      <c r="C4" s="21"/>
      <c r="D4" s="21"/>
      <c r="E4" s="21"/>
      <c r="F4" s="21"/>
      <c r="G4" s="21"/>
      <c r="H4" s="21"/>
      <c r="I4" s="21"/>
      <c r="J4" s="21"/>
      <c r="K4" s="21"/>
      <c r="L4" s="21"/>
      <c r="AA4" s="18"/>
      <c r="AB4" s="18"/>
      <c r="AC4" s="18"/>
      <c r="AD4" s="18"/>
      <c r="AE4" s="18"/>
      <c r="AF4" s="18"/>
      <c r="AG4" s="18"/>
      <c r="AH4" s="18"/>
      <c r="AI4" s="18"/>
      <c r="AJ4" s="18"/>
    </row>
    <row r="5" spans="1:36" ht="15" customHeight="1">
      <c r="A5" s="13">
        <v>4</v>
      </c>
      <c r="C5" s="4"/>
      <c r="D5" s="631" t="s">
        <v>101</v>
      </c>
      <c r="E5" s="631"/>
      <c r="F5" s="631"/>
      <c r="G5" s="631"/>
      <c r="H5" s="4"/>
      <c r="I5" s="631" t="s">
        <v>102</v>
      </c>
      <c r="J5" s="631"/>
      <c r="K5" s="631"/>
      <c r="L5" s="631"/>
      <c r="M5" s="629" t="s">
        <v>49</v>
      </c>
      <c r="N5" s="630"/>
      <c r="O5" s="630"/>
      <c r="Q5" s="293" t="s">
        <v>26</v>
      </c>
      <c r="AA5" s="18"/>
      <c r="AB5" s="18"/>
      <c r="AC5" s="18"/>
      <c r="AD5" s="18"/>
      <c r="AE5" s="18"/>
      <c r="AF5" s="18"/>
      <c r="AG5" s="18"/>
      <c r="AH5" s="18"/>
      <c r="AI5" s="18"/>
      <c r="AJ5" s="18"/>
    </row>
    <row r="6" spans="1:36" ht="15" customHeight="1">
      <c r="A6" s="13">
        <v>5</v>
      </c>
      <c r="C6" s="4"/>
      <c r="E6" s="91" t="s">
        <v>204</v>
      </c>
      <c r="F6" s="91" t="s">
        <v>3</v>
      </c>
      <c r="H6" s="92" t="s">
        <v>4</v>
      </c>
      <c r="J6" s="91" t="s">
        <v>204</v>
      </c>
      <c r="K6" s="91" t="s">
        <v>3</v>
      </c>
      <c r="M6" s="91" t="s">
        <v>50</v>
      </c>
      <c r="N6" s="91" t="s">
        <v>51</v>
      </c>
      <c r="O6" s="91" t="s">
        <v>52</v>
      </c>
      <c r="Q6" s="294" t="s">
        <v>497</v>
      </c>
      <c r="AA6" s="18"/>
      <c r="AB6" s="18"/>
      <c r="AC6" s="18"/>
      <c r="AD6" s="18"/>
      <c r="AE6" s="18"/>
      <c r="AF6" s="18"/>
      <c r="AG6" s="18"/>
      <c r="AH6" s="18"/>
      <c r="AI6" s="18"/>
      <c r="AJ6" s="18"/>
    </row>
    <row r="7" spans="1:36" ht="15" customHeight="1">
      <c r="A7" s="13">
        <v>6</v>
      </c>
      <c r="C7" s="1" t="s">
        <v>21</v>
      </c>
      <c r="E7" s="3">
        <v>430</v>
      </c>
      <c r="F7" s="3">
        <v>430</v>
      </c>
      <c r="H7" s="5">
        <f ca="1">IF(CLUSTER_1!I9&lt;&gt;Translation!B101,0,1)</f>
        <v>0</v>
      </c>
      <c r="J7" s="6">
        <f ca="1">E7*H7</f>
        <v>0</v>
      </c>
      <c r="K7" s="6">
        <f ca="1">F7*H7</f>
        <v>0</v>
      </c>
      <c r="M7" s="57"/>
      <c r="N7" s="57"/>
      <c r="O7" s="57"/>
      <c r="Q7" s="305">
        <f xml:space="preserve"> ( (9*14.5)/(230))*1000</f>
        <v>567.39130434782612</v>
      </c>
      <c r="AA7" s="18"/>
      <c r="AB7" s="18"/>
      <c r="AC7" s="18"/>
      <c r="AD7" s="18"/>
      <c r="AE7" s="18"/>
      <c r="AF7" s="18"/>
      <c r="AG7" s="18"/>
      <c r="AH7" s="18"/>
      <c r="AI7" s="18"/>
      <c r="AJ7" s="18"/>
    </row>
    <row r="8" spans="1:36" ht="15" customHeight="1">
      <c r="A8" s="13">
        <v>7</v>
      </c>
      <c r="C8" s="52" t="s">
        <v>45</v>
      </c>
      <c r="E8" s="43">
        <v>30</v>
      </c>
      <c r="F8" s="43">
        <v>30</v>
      </c>
      <c r="H8" s="6">
        <f ca="1">IF(H7=1,CLUSTER_1!I14,0)</f>
        <v>0</v>
      </c>
      <c r="J8" s="6">
        <f ca="1">E8*H8</f>
        <v>0</v>
      </c>
      <c r="K8" s="6">
        <f ca="1">F8*H8</f>
        <v>0</v>
      </c>
      <c r="M8" s="57"/>
      <c r="N8" s="57"/>
      <c r="O8" s="57"/>
      <c r="AA8" s="18"/>
      <c r="AB8" s="18"/>
      <c r="AC8" s="18"/>
      <c r="AD8" s="18"/>
      <c r="AE8" s="18"/>
      <c r="AF8" s="18"/>
      <c r="AG8" s="18"/>
      <c r="AH8" s="18"/>
      <c r="AI8" s="18"/>
      <c r="AJ8" s="18"/>
    </row>
    <row r="9" spans="1:36" ht="15" customHeight="1">
      <c r="A9" s="13">
        <v>8</v>
      </c>
      <c r="C9" s="52" t="s">
        <v>46</v>
      </c>
      <c r="E9" s="44">
        <v>60</v>
      </c>
      <c r="F9" s="44">
        <v>60</v>
      </c>
      <c r="H9" s="6">
        <f ca="1">IF(H7=1,CLUSTER_1!I15,0)</f>
        <v>0</v>
      </c>
      <c r="J9" s="6">
        <f ca="1">E9*H9</f>
        <v>0</v>
      </c>
      <c r="K9" s="6">
        <f ca="1">F9*H9</f>
        <v>0</v>
      </c>
      <c r="M9" s="57"/>
      <c r="N9" s="57"/>
      <c r="O9" s="57"/>
      <c r="AA9" s="18"/>
      <c r="AB9" s="18"/>
      <c r="AC9" s="18"/>
      <c r="AD9" s="18"/>
      <c r="AE9" s="18"/>
      <c r="AF9" s="18"/>
      <c r="AG9" s="18"/>
      <c r="AH9" s="18"/>
      <c r="AI9" s="18"/>
      <c r="AJ9" s="18"/>
    </row>
    <row r="10" spans="1:36" ht="15" customHeight="1">
      <c r="A10" s="13">
        <v>9</v>
      </c>
      <c r="C10" s="121"/>
      <c r="E10" s="44"/>
      <c r="F10" s="44"/>
      <c r="H10" s="6"/>
      <c r="J10" s="6"/>
      <c r="K10" s="6"/>
      <c r="M10" s="57"/>
      <c r="N10" s="57"/>
      <c r="O10" s="57"/>
      <c r="AA10" s="18"/>
      <c r="AB10" s="18"/>
      <c r="AC10" s="18"/>
      <c r="AD10" s="18"/>
      <c r="AE10" s="18"/>
      <c r="AF10" s="18"/>
      <c r="AG10" s="18"/>
      <c r="AH10" s="18"/>
      <c r="AI10" s="18"/>
      <c r="AJ10" s="18"/>
    </row>
    <row r="11" spans="1:36" ht="15" customHeight="1">
      <c r="A11" s="13">
        <v>10</v>
      </c>
      <c r="C11" s="384" t="s">
        <v>760</v>
      </c>
      <c r="E11" s="3">
        <v>350</v>
      </c>
      <c r="F11" s="3">
        <v>350</v>
      </c>
      <c r="H11" s="5">
        <f ca="1">IF(CLUSTER_1!I9=Translation!B101,IF(CLUSTER_1!E17=Translation!B104,1,0),0)</f>
        <v>0</v>
      </c>
      <c r="J11" s="6">
        <f ca="1">E11*H11</f>
        <v>0</v>
      </c>
      <c r="K11" s="6">
        <f ca="1">F11*H11</f>
        <v>0</v>
      </c>
      <c r="M11" s="57"/>
      <c r="N11" s="57"/>
      <c r="O11" s="57"/>
      <c r="AA11" s="18"/>
      <c r="AB11" s="18"/>
      <c r="AC11" s="18"/>
      <c r="AD11" s="18"/>
      <c r="AE11" s="18"/>
      <c r="AF11" s="18"/>
      <c r="AG11" s="18"/>
      <c r="AH11" s="18"/>
      <c r="AI11" s="18"/>
      <c r="AJ11" s="18"/>
    </row>
    <row r="12" spans="1:36" ht="15" customHeight="1">
      <c r="A12" s="13">
        <v>11</v>
      </c>
      <c r="C12" s="385" t="s">
        <v>768</v>
      </c>
      <c r="E12" s="7">
        <v>40</v>
      </c>
      <c r="F12" s="7">
        <v>40</v>
      </c>
      <c r="H12" s="5">
        <f ca="1">IF(H11=1,IF(CLUSTER_1!E17=Translation!B104,CLUSTER_1!I18,0),0)</f>
        <v>0</v>
      </c>
      <c r="J12" s="6">
        <f ca="1">E12*H12</f>
        <v>0</v>
      </c>
      <c r="K12" s="6">
        <f ca="1">F12*H12</f>
        <v>0</v>
      </c>
      <c r="M12" s="57"/>
      <c r="N12" s="57"/>
      <c r="O12" s="57"/>
      <c r="AA12" s="18"/>
      <c r="AB12" s="18"/>
      <c r="AC12" s="18"/>
      <c r="AD12" s="18"/>
      <c r="AE12" s="18"/>
      <c r="AF12" s="18"/>
      <c r="AG12" s="18"/>
      <c r="AH12" s="18"/>
      <c r="AI12" s="18"/>
      <c r="AJ12" s="18"/>
    </row>
    <row r="13" spans="1:36" ht="15" customHeight="1">
      <c r="A13" s="13">
        <v>12</v>
      </c>
      <c r="C13" s="121"/>
      <c r="E13" s="7"/>
      <c r="F13" s="7"/>
      <c r="H13" s="5"/>
      <c r="J13" s="6"/>
      <c r="K13" s="6"/>
      <c r="M13" s="57"/>
      <c r="N13" s="57"/>
      <c r="O13" s="57"/>
      <c r="AA13" s="18"/>
      <c r="AB13" s="18"/>
      <c r="AC13" s="18"/>
      <c r="AD13" s="18"/>
      <c r="AE13" s="18"/>
      <c r="AF13" s="18"/>
      <c r="AG13" s="18"/>
      <c r="AH13" s="18"/>
      <c r="AI13" s="18"/>
      <c r="AJ13" s="18"/>
    </row>
    <row r="14" spans="1:36" ht="15" customHeight="1">
      <c r="A14" s="13">
        <v>13</v>
      </c>
      <c r="C14" s="56" t="s">
        <v>508</v>
      </c>
      <c r="E14" s="44">
        <f ca="1">IF(H14=1,IF(CLUSTER_1!E17=Translation!B105,(CLUSTER_1!I18)*2,0),0)</f>
        <v>0</v>
      </c>
      <c r="F14" s="44">
        <f ca="1">IF(H14=1,IF(CLUSTER_1!E17=Translation!B105,(CLUSTER_1!I18)*2,0),0)</f>
        <v>0</v>
      </c>
      <c r="H14" s="5">
        <f ca="1">IF(CLUSTER_1!I9=Translation!B101,IF(CLUSTER_1!E17=Translation!B105,1,0),0)</f>
        <v>0</v>
      </c>
      <c r="J14" s="44">
        <f ca="1">E14*H14</f>
        <v>0</v>
      </c>
      <c r="K14" s="44">
        <f ca="1">F14*H14</f>
        <v>0</v>
      </c>
      <c r="M14" s="57"/>
      <c r="N14" s="57"/>
      <c r="O14" s="57"/>
      <c r="AA14" s="18"/>
      <c r="AB14" s="18"/>
      <c r="AC14" s="18"/>
      <c r="AD14" s="18"/>
      <c r="AE14" s="18"/>
      <c r="AF14" s="18"/>
      <c r="AG14" s="18"/>
      <c r="AH14" s="18"/>
      <c r="AI14" s="18"/>
      <c r="AJ14" s="18"/>
    </row>
    <row r="15" spans="1:36" ht="15" customHeight="1">
      <c r="A15" s="13">
        <v>14</v>
      </c>
      <c r="Q15" s="293" t="s">
        <v>520</v>
      </c>
      <c r="AA15" s="18"/>
      <c r="AB15" s="18"/>
      <c r="AC15" s="18"/>
      <c r="AD15" s="18"/>
      <c r="AE15" s="18"/>
      <c r="AF15" s="18"/>
      <c r="AG15" s="18"/>
      <c r="AH15" s="18"/>
      <c r="AI15" s="18"/>
      <c r="AJ15" s="18"/>
    </row>
    <row r="16" spans="1:36" ht="15" customHeight="1">
      <c r="A16" s="13">
        <v>15</v>
      </c>
      <c r="C16" s="55" t="s">
        <v>29</v>
      </c>
      <c r="E16" s="314">
        <v>670</v>
      </c>
      <c r="F16" s="2"/>
      <c r="H16" s="5">
        <f ca="1">IF(CLUSTER_1!I9=Translation!B101,(M16+N16+O16),0)</f>
        <v>0</v>
      </c>
      <c r="J16" s="6">
        <f ca="1">E16*H16</f>
        <v>0</v>
      </c>
      <c r="K16" s="315">
        <f ca="1">((((20.33-5.25)/600)*H18) + (5.25*H16))*1000</f>
        <v>0</v>
      </c>
      <c r="M16" s="58">
        <f ca="1">IF(CLUSTER_1!E20=Translation!B107,1,0)</f>
        <v>0</v>
      </c>
      <c r="N16" s="58">
        <f ca="1">IF(CLUSTER_1!E25=Translation!B107,1,0)</f>
        <v>0</v>
      </c>
      <c r="O16" s="58">
        <f ca="1">IF(CLUSTER_1!E30=Translation!B107,1,0)</f>
        <v>0</v>
      </c>
      <c r="Q16" s="322">
        <f>(20330*12)/230</f>
        <v>1060.695652173913</v>
      </c>
      <c r="AA16" s="18"/>
      <c r="AB16" s="18"/>
      <c r="AC16" s="18"/>
      <c r="AD16" s="18"/>
      <c r="AE16" s="18"/>
      <c r="AF16" s="18"/>
      <c r="AG16" s="18"/>
      <c r="AH16" s="18"/>
      <c r="AI16" s="18"/>
      <c r="AJ16" s="18"/>
    </row>
    <row r="17" spans="1:36" ht="15" customHeight="1">
      <c r="A17" s="13">
        <v>16</v>
      </c>
      <c r="C17" s="53" t="s">
        <v>44</v>
      </c>
      <c r="E17" s="44">
        <v>30</v>
      </c>
      <c r="F17" s="44">
        <v>30</v>
      </c>
      <c r="H17" s="5">
        <f ca="1">IF(CLUSTER_1!I9=Translation!B101,(M17+N17+O17),0)</f>
        <v>0</v>
      </c>
      <c r="J17" s="6">
        <f ca="1">E17*H17</f>
        <v>0</v>
      </c>
      <c r="K17" s="6">
        <f ca="1">F17*H17</f>
        <v>0</v>
      </c>
      <c r="M17" s="57">
        <f ca="1">IF(CLUSTER_1!E20=Translation!B107,CLUSTER_1!I21,0)</f>
        <v>0</v>
      </c>
      <c r="N17" s="57">
        <f ca="1">IF(CLUSTER_1!E25=Translation!B107,CLUSTER_1!I26,0)</f>
        <v>0</v>
      </c>
      <c r="O17" s="57">
        <f ca="1">IF(CLUSTER_1!E30=Translation!B107,CLUSTER_1!I31,0)</f>
        <v>0</v>
      </c>
      <c r="AA17" s="18"/>
      <c r="AB17" s="18"/>
      <c r="AC17" s="18"/>
      <c r="AD17" s="18"/>
      <c r="AE17" s="18"/>
      <c r="AF17" s="18"/>
      <c r="AG17" s="18"/>
      <c r="AH17" s="18"/>
      <c r="AI17" s="18"/>
      <c r="AJ17" s="18"/>
    </row>
    <row r="18" spans="1:36" ht="15" customHeight="1">
      <c r="A18" s="13">
        <v>17</v>
      </c>
      <c r="C18" s="53" t="s">
        <v>43</v>
      </c>
      <c r="E18" s="44"/>
      <c r="F18" s="44"/>
      <c r="H18" s="5">
        <f ca="1">IF(CLUSTER_1!I9=Translation!B101,(M18+N18+O18),0)</f>
        <v>0</v>
      </c>
      <c r="J18" s="6"/>
      <c r="K18" s="6"/>
      <c r="M18" s="57">
        <f ca="1">IF(CLUSTER_1!E20=Translation!B107,CLUSTER_1!I22,0)</f>
        <v>0</v>
      </c>
      <c r="N18" s="57">
        <f ca="1">IF(CLUSTER_1!E25=Translation!B107,CLUSTER_1!I27,0)</f>
        <v>0</v>
      </c>
      <c r="O18" s="57">
        <f ca="1">IF(CLUSTER_1!E30=Translation!B107,CLUSTER_1!I32,0)</f>
        <v>0</v>
      </c>
      <c r="AA18" s="18"/>
      <c r="AB18" s="18"/>
      <c r="AC18" s="18"/>
      <c r="AD18" s="18"/>
      <c r="AE18" s="18"/>
      <c r="AF18" s="18"/>
      <c r="AG18" s="18"/>
      <c r="AH18" s="18"/>
      <c r="AI18" s="18"/>
      <c r="AJ18" s="18"/>
    </row>
    <row r="19" spans="1:36" ht="15" customHeight="1">
      <c r="A19" s="13">
        <v>18</v>
      </c>
      <c r="C19" s="55" t="s">
        <v>20</v>
      </c>
      <c r="E19" s="314">
        <v>790</v>
      </c>
      <c r="F19" s="2"/>
      <c r="H19" s="5">
        <f ca="1">IF(CLUSTER_1!I9=Translation!B101,(M19+N19+O19),0)</f>
        <v>0</v>
      </c>
      <c r="J19" s="6">
        <f ca="1">E19*H19</f>
        <v>0</v>
      </c>
      <c r="K19" s="315">
        <f ca="1">((((22.58-7.5)/600)*H21) + (7.5*H19))*1000</f>
        <v>0</v>
      </c>
      <c r="M19" s="58">
        <f ca="1">IF(CLUSTER_1!E20=Translation!B108,1,0)</f>
        <v>0</v>
      </c>
      <c r="N19" s="58">
        <f ca="1">IF(CLUSTER_1!E25=Translation!B108,1,0)</f>
        <v>0</v>
      </c>
      <c r="O19" s="58">
        <f ca="1">IF(CLUSTER_1!E30=Translation!B108,1,0)</f>
        <v>0</v>
      </c>
      <c r="Q19" s="322">
        <f>(22580*12)/230</f>
        <v>1178.0869565217392</v>
      </c>
      <c r="AA19" s="18"/>
      <c r="AB19" s="18"/>
      <c r="AC19" s="18"/>
      <c r="AD19" s="18"/>
      <c r="AE19" s="18"/>
      <c r="AF19" s="18"/>
      <c r="AG19" s="18"/>
      <c r="AH19" s="18"/>
      <c r="AI19" s="18"/>
      <c r="AJ19" s="18"/>
    </row>
    <row r="20" spans="1:36" ht="15" customHeight="1">
      <c r="A20" s="13">
        <v>19</v>
      </c>
      <c r="C20" s="53" t="s">
        <v>44</v>
      </c>
      <c r="E20" s="44">
        <v>30</v>
      </c>
      <c r="F20" s="44">
        <v>30</v>
      </c>
      <c r="H20" s="5">
        <f ca="1">IF(CLUSTER_1!I9=Translation!B101,(M20+N20+O20),0)</f>
        <v>0</v>
      </c>
      <c r="J20" s="6">
        <f ca="1">E20*H20</f>
        <v>0</v>
      </c>
      <c r="K20" s="6">
        <f ca="1">F20*H20</f>
        <v>0</v>
      </c>
      <c r="M20" s="57">
        <f ca="1">IF(CLUSTER_1!E20=Translation!B108,CLUSTER_1!I21,0)</f>
        <v>0</v>
      </c>
      <c r="N20" s="57">
        <f ca="1">IF(CLUSTER_1!E25=Translation!B108,CLUSTER_1!I26,0)</f>
        <v>0</v>
      </c>
      <c r="O20" s="57">
        <f ca="1">IF(CLUSTER_1!E30=Translation!B108,CLUSTER_1!I31,0)</f>
        <v>0</v>
      </c>
      <c r="AA20" s="18"/>
      <c r="AB20" s="18"/>
      <c r="AC20" s="18"/>
      <c r="AD20" s="18"/>
      <c r="AE20" s="18"/>
      <c r="AF20" s="18"/>
      <c r="AG20" s="18"/>
      <c r="AH20" s="18"/>
      <c r="AI20" s="18"/>
      <c r="AJ20" s="18"/>
    </row>
    <row r="21" spans="1:36" ht="15" customHeight="1">
      <c r="A21" s="13">
        <v>20</v>
      </c>
      <c r="C21" s="53" t="s">
        <v>43</v>
      </c>
      <c r="E21" s="44"/>
      <c r="F21" s="44"/>
      <c r="H21" s="5">
        <f ca="1">IF(CLUSTER_1!I9=Translation!B101,(M21+N21+O21),0)</f>
        <v>0</v>
      </c>
      <c r="J21" s="6"/>
      <c r="K21" s="6"/>
      <c r="M21" s="57">
        <f ca="1">IF(CLUSTER_1!E20=Translation!B108,CLUSTER_1!I22,0)</f>
        <v>0</v>
      </c>
      <c r="N21" s="57">
        <f ca="1">IF(CLUSTER_1!E25=Translation!B108,CLUSTER_1!I27,0)</f>
        <v>0</v>
      </c>
      <c r="O21" s="57">
        <f ca="1">IF(CLUSTER_1!E30=Translation!B108,CLUSTER_1!I32,0)</f>
        <v>0</v>
      </c>
      <c r="AA21" s="18"/>
      <c r="AB21" s="18"/>
      <c r="AC21" s="18"/>
      <c r="AD21" s="18"/>
      <c r="AE21" s="18"/>
      <c r="AF21" s="18"/>
      <c r="AG21" s="18"/>
      <c r="AH21" s="18"/>
      <c r="AI21" s="18"/>
      <c r="AJ21" s="18"/>
    </row>
    <row r="22" spans="1:36" ht="15" customHeight="1">
      <c r="A22" s="13">
        <v>21</v>
      </c>
      <c r="C22" s="55" t="s">
        <v>47</v>
      </c>
      <c r="E22" s="2">
        <v>700</v>
      </c>
      <c r="F22" s="2">
        <v>700</v>
      </c>
      <c r="H22" s="5">
        <f ca="1">IF(CLUSTER_1!I9=Translation!B101,(M22+N22+O22),0)</f>
        <v>0</v>
      </c>
      <c r="J22" s="6">
        <f ca="1">E22*H22</f>
        <v>0</v>
      </c>
      <c r="K22" s="6">
        <f ca="1">F22*H22</f>
        <v>0</v>
      </c>
      <c r="M22" s="58">
        <f ca="1">IF(CLUSTER_1!E20=Translation!B109,1,0)</f>
        <v>0</v>
      </c>
      <c r="N22" s="58">
        <f ca="1">IF(CLUSTER_1!E25=Translation!B109,1,0)</f>
        <v>0</v>
      </c>
      <c r="O22" s="58">
        <f ca="1">IF(CLUSTER_1!E30=Translation!B109,1,0)</f>
        <v>0</v>
      </c>
      <c r="AA22" s="18"/>
      <c r="AB22" s="18"/>
      <c r="AC22" s="18"/>
      <c r="AD22" s="18"/>
      <c r="AE22" s="18"/>
      <c r="AF22" s="18"/>
      <c r="AG22" s="18"/>
      <c r="AH22" s="18"/>
      <c r="AI22" s="18"/>
      <c r="AJ22" s="18"/>
    </row>
    <row r="23" spans="1:36" ht="15" customHeight="1">
      <c r="A23" s="13">
        <v>22</v>
      </c>
      <c r="C23" s="53" t="s">
        <v>81</v>
      </c>
      <c r="E23" s="44">
        <v>40</v>
      </c>
      <c r="F23" s="44">
        <v>40</v>
      </c>
      <c r="H23" s="5">
        <f ca="1">IF(CLUSTER_1!I9=Translation!B101,(M23+N23+O23),0)</f>
        <v>0</v>
      </c>
      <c r="J23" s="6">
        <f ca="1">E23*H23</f>
        <v>0</v>
      </c>
      <c r="K23" s="6">
        <f ca="1">F23*H23</f>
        <v>0</v>
      </c>
      <c r="M23" s="59">
        <f ca="1">IF(CLUSTER_1!E20=Translation!B109,CLUSTER_1!I21,0)</f>
        <v>0</v>
      </c>
      <c r="N23" s="59">
        <f ca="1">IF(CLUSTER_1!E25=Translation!B109,CLUSTER_1!I26,0)</f>
        <v>0</v>
      </c>
      <c r="O23" s="59">
        <f ca="1">IF(CLUSTER_1!E30=Translation!B109,CLUSTER_1!I31,0)</f>
        <v>0</v>
      </c>
      <c r="AA23" s="18"/>
      <c r="AB23" s="18"/>
      <c r="AC23" s="18"/>
      <c r="AD23" s="18"/>
      <c r="AE23" s="18"/>
      <c r="AF23" s="18"/>
      <c r="AG23" s="18"/>
      <c r="AH23" s="18"/>
      <c r="AI23" s="18"/>
      <c r="AJ23" s="18"/>
    </row>
    <row r="24" spans="1:36" ht="15" customHeight="1">
      <c r="A24" s="13">
        <v>23</v>
      </c>
      <c r="C24" s="53" t="s">
        <v>82</v>
      </c>
      <c r="E24" s="44">
        <v>70</v>
      </c>
      <c r="F24" s="44">
        <v>70</v>
      </c>
      <c r="H24" s="5">
        <f ca="1">IF(CLUSTER_1!I9=Translation!B101,(M24+N24+O24),0)</f>
        <v>0</v>
      </c>
      <c r="J24" s="6">
        <f ca="1">E24*H24</f>
        <v>0</v>
      </c>
      <c r="K24" s="6">
        <f ca="1">F24*H24</f>
        <v>0</v>
      </c>
      <c r="M24" s="57">
        <f ca="1">IF(CLUSTER_1!E20=Translation!B109,CLUSTER_1!I22,0)</f>
        <v>0</v>
      </c>
      <c r="N24" s="57">
        <f ca="1">IF(CLUSTER_1!E25=Translation!B109,CLUSTER_1!I27,0)</f>
        <v>0</v>
      </c>
      <c r="O24" s="57">
        <f ca="1">IF(CLUSTER_1!E30=Translation!B109,CLUSTER_1!I32,0)</f>
        <v>0</v>
      </c>
      <c r="AA24" s="18"/>
      <c r="AB24" s="18"/>
      <c r="AC24" s="18"/>
      <c r="AD24" s="18"/>
      <c r="AE24" s="18"/>
      <c r="AF24" s="18"/>
      <c r="AG24" s="18"/>
      <c r="AH24" s="18"/>
      <c r="AI24" s="18"/>
      <c r="AJ24" s="18"/>
    </row>
    <row r="25" spans="1:36" ht="15" customHeight="1">
      <c r="A25" s="13">
        <v>24</v>
      </c>
      <c r="C25" s="53" t="s">
        <v>79</v>
      </c>
      <c r="E25" s="44"/>
      <c r="F25" s="44"/>
      <c r="H25" s="5">
        <f ca="1">IF(CLUSTER_1!I9=Translation!B101,(M25+N25+O25),0)</f>
        <v>0</v>
      </c>
      <c r="J25" s="6">
        <f ca="1">(H25/12)*1000</f>
        <v>0</v>
      </c>
      <c r="K25" s="6">
        <f ca="1">(H25/12)*1000</f>
        <v>0</v>
      </c>
      <c r="M25" s="57">
        <f ca="1">IF(CLUSTER_1!E20=Translation!B109,CLUSTER_1!I23,0)</f>
        <v>0</v>
      </c>
      <c r="N25" s="57">
        <f ca="1">IF(CLUSTER_1!E25=Translation!B109,CLUSTER_1!I28,0)</f>
        <v>0</v>
      </c>
      <c r="O25" s="57">
        <f ca="1">IF(CLUSTER_1!E30=Translation!B109,CLUSTER_1!I33,0)</f>
        <v>0</v>
      </c>
      <c r="AA25" s="18"/>
      <c r="AB25" s="18"/>
      <c r="AC25" s="18"/>
      <c r="AD25" s="18"/>
      <c r="AE25" s="18"/>
      <c r="AF25" s="18"/>
      <c r="AG25" s="18"/>
      <c r="AH25" s="18"/>
      <c r="AI25" s="18"/>
      <c r="AJ25" s="18"/>
    </row>
    <row r="26" spans="1:36" ht="15" customHeight="1">
      <c r="A26" s="13">
        <v>25</v>
      </c>
      <c r="C26" s="56" t="s">
        <v>509</v>
      </c>
      <c r="E26" s="44">
        <f ca="1">IF(H26=1,CLUSTER_1!I21,0)*4</f>
        <v>0</v>
      </c>
      <c r="F26" s="44">
        <f ca="1">IF(H26=1,CLUSTER_1!I22,0)*4</f>
        <v>0</v>
      </c>
      <c r="H26" s="5">
        <f ca="1">IF(CLUSTER_1!I9=Translation!B101,IF(CLUSTER_1!E20=Translation!B110,1,0),0)</f>
        <v>0</v>
      </c>
      <c r="J26" s="44">
        <f ca="1">E26*H26</f>
        <v>0</v>
      </c>
      <c r="K26" s="44">
        <f ca="1">F26*H26</f>
        <v>0</v>
      </c>
      <c r="M26" s="59"/>
      <c r="N26" s="59"/>
      <c r="O26" s="59"/>
      <c r="AA26" s="18"/>
      <c r="AB26" s="18"/>
      <c r="AC26" s="18"/>
      <c r="AD26" s="18"/>
      <c r="AE26" s="18"/>
      <c r="AF26" s="18"/>
      <c r="AG26" s="18"/>
      <c r="AH26" s="18"/>
      <c r="AI26" s="18"/>
      <c r="AJ26" s="18"/>
    </row>
    <row r="27" spans="1:36" ht="15" customHeight="1">
      <c r="A27" s="13">
        <v>26</v>
      </c>
      <c r="C27" s="56" t="s">
        <v>510</v>
      </c>
      <c r="E27" s="44">
        <f ca="1">IF(H27=1,CLUSTER_1!I26,0)*4</f>
        <v>0</v>
      </c>
      <c r="F27" s="44">
        <f ca="1">IF(H27=1,CLUSTER_1!I27,0)*4</f>
        <v>0</v>
      </c>
      <c r="H27" s="44">
        <f ca="1">IF(CLUSTER_1!I9=Translation!B101,IF(CLUSTER_1!E25=Translation!B110,1,0),0)</f>
        <v>0</v>
      </c>
      <c r="J27" s="44">
        <f ca="1">E27*H27</f>
        <v>0</v>
      </c>
      <c r="K27" s="44">
        <f ca="1">F27*H27</f>
        <v>0</v>
      </c>
      <c r="M27" s="59"/>
      <c r="N27" s="59"/>
      <c r="O27" s="59"/>
      <c r="AA27" s="18"/>
      <c r="AB27" s="18"/>
      <c r="AC27" s="18"/>
      <c r="AD27" s="18"/>
      <c r="AE27" s="18"/>
      <c r="AF27" s="18"/>
      <c r="AG27" s="18"/>
      <c r="AH27" s="18"/>
      <c r="AI27" s="18"/>
      <c r="AJ27" s="18"/>
    </row>
    <row r="28" spans="1:36" ht="15" customHeight="1">
      <c r="A28" s="13">
        <v>27</v>
      </c>
      <c r="C28" s="56" t="s">
        <v>511</v>
      </c>
      <c r="E28" s="44">
        <f ca="1">IF(H28=1,CLUSTER_1!I31,0)*4</f>
        <v>0</v>
      </c>
      <c r="F28" s="44">
        <f ca="1">IF(H28=1,CLUSTER_1!I32,0)*4</f>
        <v>0</v>
      </c>
      <c r="H28" s="44">
        <f ca="1">IF(CLUSTER_1!I9=Translation!B101,IF(CLUSTER_1!E30=Translation!B110,1,0),0)</f>
        <v>0</v>
      </c>
      <c r="J28" s="44">
        <f ca="1">E28*H28</f>
        <v>0</v>
      </c>
      <c r="K28" s="44">
        <f ca="1">F28*H28</f>
        <v>0</v>
      </c>
      <c r="M28" s="59"/>
      <c r="N28" s="59"/>
      <c r="O28" s="59"/>
      <c r="AA28" s="18"/>
      <c r="AB28" s="18"/>
      <c r="AC28" s="18"/>
      <c r="AD28" s="18"/>
      <c r="AE28" s="18"/>
      <c r="AF28" s="18"/>
      <c r="AG28" s="18"/>
      <c r="AH28" s="18"/>
      <c r="AI28" s="18"/>
      <c r="AJ28" s="18"/>
    </row>
    <row r="29" spans="1:36" ht="15" customHeight="1">
      <c r="A29" s="13">
        <v>28</v>
      </c>
      <c r="C29" s="54"/>
      <c r="E29" s="21"/>
      <c r="F29" s="21"/>
      <c r="H29" s="21"/>
      <c r="J29" s="21"/>
      <c r="K29" s="21"/>
      <c r="M29" s="57"/>
      <c r="N29" s="57"/>
      <c r="O29" s="57"/>
      <c r="AA29" s="18"/>
      <c r="AB29" s="18"/>
      <c r="AC29" s="18"/>
      <c r="AD29" s="18"/>
      <c r="AE29" s="18"/>
      <c r="AF29" s="18"/>
      <c r="AG29" s="18"/>
      <c r="AH29" s="18"/>
      <c r="AI29" s="18"/>
      <c r="AJ29" s="18"/>
    </row>
    <row r="30" spans="1:36" ht="15" customHeight="1">
      <c r="A30" s="13">
        <v>29</v>
      </c>
      <c r="C30" s="1" t="s">
        <v>40</v>
      </c>
      <c r="E30" s="3">
        <v>420</v>
      </c>
      <c r="F30" s="3">
        <v>420</v>
      </c>
      <c r="H30" s="6">
        <f ca="1">IF((AND(CLUSTER_1!I9=Translation!B101, CLUSTER_1!I35=Translation!B101)),CLUSTER_1!I36,0)</f>
        <v>0</v>
      </c>
      <c r="J30" s="6">
        <f ca="1">E30*H30</f>
        <v>0</v>
      </c>
      <c r="K30" s="6">
        <f ca="1">F30*H30</f>
        <v>0</v>
      </c>
      <c r="M30" s="57"/>
      <c r="N30" s="57"/>
      <c r="O30" s="57"/>
      <c r="AA30" s="18"/>
      <c r="AB30" s="18"/>
      <c r="AC30" s="18"/>
      <c r="AD30" s="18"/>
      <c r="AE30" s="18"/>
      <c r="AF30" s="18"/>
      <c r="AG30" s="18"/>
      <c r="AH30" s="18"/>
      <c r="AI30" s="18"/>
      <c r="AJ30" s="18"/>
    </row>
    <row r="31" spans="1:36" ht="15" customHeight="1">
      <c r="A31" s="13">
        <v>30</v>
      </c>
      <c r="C31" s="1" t="s">
        <v>41</v>
      </c>
      <c r="E31" s="3">
        <v>420</v>
      </c>
      <c r="F31" s="3">
        <v>420</v>
      </c>
      <c r="H31" s="6">
        <f ca="1">IF((AND(CLUSTER_1!I9=Translation!B101, CLUSTER_1!I35=Translation!B101)),CLUSTER_1!I37,0)</f>
        <v>0</v>
      </c>
      <c r="J31" s="6">
        <f ca="1">E31*H31</f>
        <v>0</v>
      </c>
      <c r="K31" s="6">
        <f ca="1">F31*H31</f>
        <v>0</v>
      </c>
      <c r="N31" s="57"/>
      <c r="O31" s="57"/>
      <c r="AA31" s="18"/>
      <c r="AB31" s="18"/>
      <c r="AC31" s="18"/>
      <c r="AD31" s="18"/>
      <c r="AE31" s="18"/>
      <c r="AF31" s="18"/>
      <c r="AG31" s="18"/>
      <c r="AH31" s="18"/>
      <c r="AI31" s="18"/>
      <c r="AJ31" s="18"/>
    </row>
    <row r="32" spans="1:36" ht="15" customHeight="1">
      <c r="A32" s="13">
        <v>31</v>
      </c>
      <c r="C32" s="1" t="s">
        <v>23</v>
      </c>
      <c r="E32" s="3">
        <v>10</v>
      </c>
      <c r="F32" s="3">
        <v>10</v>
      </c>
      <c r="H32" s="6">
        <f ca="1">IF((AND(CLUSTER_1!I9=Translation!B101, CLUSTER_1!I35=Translation!B101)),CLUSTER_1!I38,0)</f>
        <v>0</v>
      </c>
      <c r="J32" s="6">
        <f ca="1">E32*H32</f>
        <v>0</v>
      </c>
      <c r="K32" s="6">
        <f ca="1">F32*H32</f>
        <v>0</v>
      </c>
      <c r="M32" s="330"/>
      <c r="N32" s="338">
        <f ca="1">H30+H31</f>
        <v>0</v>
      </c>
      <c r="O32" s="628" t="s">
        <v>744</v>
      </c>
      <c r="P32" s="628"/>
      <c r="Q32" s="628"/>
      <c r="AA32" s="18"/>
      <c r="AB32" s="18"/>
      <c r="AC32" s="18"/>
      <c r="AD32" s="18"/>
      <c r="AE32" s="18"/>
      <c r="AF32" s="18"/>
      <c r="AG32" s="18"/>
      <c r="AH32" s="18"/>
      <c r="AI32" s="18"/>
      <c r="AJ32" s="18"/>
    </row>
    <row r="33" spans="1:36" ht="15" customHeight="1">
      <c r="A33" s="13">
        <v>32</v>
      </c>
      <c r="C33" s="52" t="s">
        <v>78</v>
      </c>
      <c r="E33" s="7">
        <v>50</v>
      </c>
      <c r="F33" s="7">
        <v>50</v>
      </c>
      <c r="H33" s="6">
        <f ca="1">IF((AND(CLUSTER_1!I9=Translation!B101, CLUSTER_1!I35=Translation!B101)),CLUSTER_1!I39,0)</f>
        <v>0</v>
      </c>
      <c r="J33" s="19">
        <f ca="1">E33*H33</f>
        <v>0</v>
      </c>
      <c r="K33" s="19">
        <f ca="1">F33*H33</f>
        <v>0</v>
      </c>
      <c r="M33" s="330"/>
      <c r="N33" s="338">
        <f ca="1">IF(H8&gt;2,2,H8)+H23</f>
        <v>0</v>
      </c>
      <c r="O33" s="628" t="s">
        <v>743</v>
      </c>
      <c r="P33" s="628"/>
      <c r="Q33" s="628"/>
      <c r="AA33" s="18"/>
      <c r="AB33" s="18"/>
      <c r="AC33" s="18"/>
      <c r="AD33" s="18"/>
      <c r="AE33" s="18"/>
      <c r="AF33" s="18"/>
      <c r="AG33" s="18"/>
      <c r="AH33" s="18"/>
      <c r="AI33" s="18"/>
      <c r="AJ33" s="18"/>
    </row>
    <row r="34" spans="1:36" ht="15" customHeight="1">
      <c r="A34" s="13">
        <v>33</v>
      </c>
      <c r="C34" s="100" t="s">
        <v>48</v>
      </c>
      <c r="E34" s="2">
        <v>120</v>
      </c>
      <c r="F34" s="2">
        <v>120</v>
      </c>
      <c r="H34" s="6">
        <f ca="1">IF((AND(CLUSTER_1!I9=Translation!B101, CLUSTER_1!I35=Translation!B101)),CLUSTER_1!I40,0)</f>
        <v>0</v>
      </c>
      <c r="J34" s="19">
        <f ca="1">E34*H34</f>
        <v>0</v>
      </c>
      <c r="K34" s="19">
        <f ca="1">F34*H34</f>
        <v>0</v>
      </c>
      <c r="M34" s="57"/>
      <c r="N34" s="57"/>
      <c r="O34" s="57"/>
      <c r="AA34" s="18"/>
      <c r="AB34" s="18"/>
      <c r="AC34" s="18"/>
      <c r="AD34" s="18"/>
      <c r="AE34" s="18"/>
      <c r="AF34" s="18"/>
      <c r="AG34" s="18"/>
      <c r="AH34" s="18"/>
      <c r="AI34" s="18"/>
      <c r="AJ34" s="18"/>
    </row>
    <row r="35" spans="1:36" ht="15" customHeight="1">
      <c r="A35" s="13">
        <v>34</v>
      </c>
      <c r="C35" s="121"/>
      <c r="E35" s="2"/>
      <c r="F35" s="2"/>
      <c r="H35" s="6"/>
      <c r="J35" s="19"/>
      <c r="K35" s="19"/>
      <c r="M35" s="57"/>
      <c r="N35" s="57"/>
      <c r="O35" s="57"/>
      <c r="AA35" s="18"/>
      <c r="AB35" s="18"/>
      <c r="AC35" s="18"/>
      <c r="AD35" s="18"/>
      <c r="AE35" s="18"/>
      <c r="AF35" s="18"/>
      <c r="AG35" s="18"/>
      <c r="AH35" s="18"/>
      <c r="AI35" s="18"/>
      <c r="AJ35" s="18"/>
    </row>
    <row r="36" spans="1:36" ht="15" customHeight="1">
      <c r="A36" s="13">
        <v>35</v>
      </c>
      <c r="C36" s="1" t="s">
        <v>721</v>
      </c>
      <c r="E36" s="2">
        <v>158</v>
      </c>
      <c r="F36" s="2">
        <v>158</v>
      </c>
      <c r="H36" s="6">
        <f ca="1">IF((AND(CLUSTER_1!I9=Translation!B101, CLUSTER_1!I42=Translation!B101)),CLUSTER_1!I43,0)</f>
        <v>0</v>
      </c>
      <c r="J36" s="19">
        <f ca="1">E36*H36</f>
        <v>0</v>
      </c>
      <c r="K36" s="19">
        <f ca="1">F36*H36</f>
        <v>0</v>
      </c>
      <c r="M36" s="57"/>
      <c r="N36" s="338">
        <f ca="1">IF(H8&gt;2,2,H8)+H23-H36</f>
        <v>0</v>
      </c>
      <c r="O36" s="628" t="s">
        <v>745</v>
      </c>
      <c r="P36" s="628"/>
      <c r="Q36" s="628"/>
      <c r="AA36" s="18"/>
      <c r="AB36" s="18"/>
      <c r="AC36" s="18"/>
      <c r="AD36" s="18"/>
      <c r="AE36" s="18"/>
      <c r="AF36" s="18"/>
      <c r="AG36" s="18"/>
      <c r="AH36" s="18"/>
      <c r="AI36" s="18"/>
      <c r="AJ36" s="18"/>
    </row>
    <row r="37" spans="1:36" ht="15" customHeight="1">
      <c r="A37" s="13">
        <v>36</v>
      </c>
      <c r="C37" s="1"/>
      <c r="E37" s="2"/>
      <c r="F37" s="2"/>
      <c r="H37" s="6"/>
      <c r="J37" s="19"/>
      <c r="K37" s="19"/>
      <c r="M37" s="57"/>
      <c r="N37" s="338"/>
      <c r="O37" s="378"/>
      <c r="P37" s="378"/>
      <c r="Q37" s="378"/>
      <c r="AA37" s="18"/>
      <c r="AB37" s="18"/>
      <c r="AC37" s="18"/>
      <c r="AD37" s="18"/>
      <c r="AE37" s="18"/>
      <c r="AF37" s="18"/>
      <c r="AG37" s="18"/>
      <c r="AH37" s="18"/>
      <c r="AI37" s="18"/>
      <c r="AJ37" s="18"/>
    </row>
    <row r="38" spans="1:36" ht="15" customHeight="1">
      <c r="A38" s="13">
        <v>37</v>
      </c>
      <c r="C38" s="382" t="s">
        <v>752</v>
      </c>
      <c r="E38" s="383">
        <v>370</v>
      </c>
      <c r="F38" s="383">
        <v>370</v>
      </c>
      <c r="H38" s="6">
        <f ca="1">IF((AND(CLUSTER_1!I9=Translation!B101, CLUSTER_1!I45=Translation!B101)),CLUSTER_1!I46,0)</f>
        <v>0</v>
      </c>
      <c r="J38" s="19">
        <f ca="1">E38*H38</f>
        <v>0</v>
      </c>
      <c r="K38" s="19">
        <f ca="1">F38*H38</f>
        <v>0</v>
      </c>
      <c r="M38" s="57"/>
      <c r="N38" s="338">
        <f ca="1">IF(H8&gt;2,2,H8)+H23-H38</f>
        <v>0</v>
      </c>
      <c r="O38" s="628" t="s">
        <v>813</v>
      </c>
      <c r="P38" s="628"/>
      <c r="Q38" s="628"/>
      <c r="AA38" s="18"/>
      <c r="AB38" s="18"/>
      <c r="AC38" s="18"/>
      <c r="AD38" s="18"/>
      <c r="AE38" s="18"/>
      <c r="AF38" s="18"/>
      <c r="AG38" s="18"/>
      <c r="AH38" s="18"/>
      <c r="AI38" s="18"/>
      <c r="AJ38" s="18"/>
    </row>
    <row r="39" spans="1:36" ht="15" customHeight="1">
      <c r="A39" s="13">
        <v>38</v>
      </c>
      <c r="C39" s="1"/>
      <c r="E39" s="2"/>
      <c r="F39" s="2"/>
      <c r="H39" s="6"/>
      <c r="J39" s="19"/>
      <c r="K39" s="19"/>
      <c r="M39" s="57"/>
      <c r="N39" s="338"/>
      <c r="O39" s="378"/>
      <c r="P39" s="378"/>
      <c r="Q39" s="378"/>
      <c r="AA39" s="18"/>
      <c r="AB39" s="18"/>
      <c r="AC39" s="18"/>
      <c r="AD39" s="18"/>
      <c r="AE39" s="18"/>
      <c r="AF39" s="18"/>
      <c r="AG39" s="18"/>
      <c r="AH39" s="18"/>
      <c r="AI39" s="18"/>
      <c r="AJ39" s="18"/>
    </row>
    <row r="40" spans="1:36" ht="15" customHeight="1">
      <c r="A40" s="13">
        <v>39</v>
      </c>
      <c r="C40" s="382" t="s">
        <v>761</v>
      </c>
      <c r="E40" s="383">
        <v>130</v>
      </c>
      <c r="F40" s="383">
        <v>130</v>
      </c>
      <c r="H40" s="6">
        <f ca="1">IF((AND(CLUSTER_1!I9=Translation!B101, CLUSTER_1!I48=Translation!B101)),CLUSTER_1!I49,0)</f>
        <v>0</v>
      </c>
      <c r="J40" s="19">
        <f ca="1">E40*H40</f>
        <v>0</v>
      </c>
      <c r="K40" s="19">
        <f ca="1">F40*H40</f>
        <v>0</v>
      </c>
      <c r="M40" s="57"/>
      <c r="N40" s="338">
        <f ca="1">IF(H8&gt;2,2,H8)+H23-H40</f>
        <v>0</v>
      </c>
      <c r="O40" s="628" t="s">
        <v>814</v>
      </c>
      <c r="P40" s="628"/>
      <c r="Q40" s="628"/>
      <c r="AA40" s="18"/>
      <c r="AB40" s="18"/>
      <c r="AC40" s="18"/>
      <c r="AD40" s="18"/>
      <c r="AE40" s="18"/>
      <c r="AF40" s="18"/>
      <c r="AG40" s="18"/>
      <c r="AH40" s="18"/>
      <c r="AI40" s="18"/>
      <c r="AJ40" s="18"/>
    </row>
    <row r="41" spans="1:36" ht="15" customHeight="1">
      <c r="A41" s="13">
        <v>40</v>
      </c>
      <c r="C41" s="121"/>
      <c r="E41" s="2"/>
      <c r="F41" s="2"/>
      <c r="H41" s="6"/>
      <c r="J41" s="19"/>
      <c r="K41" s="19"/>
      <c r="M41" s="57"/>
      <c r="N41" s="57"/>
      <c r="O41" s="57"/>
      <c r="AA41" s="18"/>
      <c r="AB41" s="18"/>
      <c r="AC41" s="18"/>
      <c r="AD41" s="18"/>
      <c r="AE41" s="18"/>
      <c r="AF41" s="18"/>
      <c r="AG41" s="18"/>
      <c r="AH41" s="18"/>
      <c r="AI41" s="18"/>
      <c r="AJ41" s="18"/>
    </row>
    <row r="42" spans="1:36" ht="15" customHeight="1">
      <c r="A42" s="13">
        <v>41</v>
      </c>
      <c r="C42" s="21"/>
      <c r="D42" s="21"/>
      <c r="E42" s="21"/>
      <c r="F42" s="21"/>
      <c r="G42" s="21"/>
      <c r="H42" s="327">
        <f ca="1">SUM(H7:H40)</f>
        <v>0</v>
      </c>
      <c r="J42" s="328">
        <f ca="1">SUM(J7:J40)</f>
        <v>0</v>
      </c>
      <c r="K42" s="328">
        <f ca="1">SUM(K7:K40)</f>
        <v>0</v>
      </c>
      <c r="AA42" s="18"/>
      <c r="AB42" s="18"/>
      <c r="AC42" s="18"/>
      <c r="AD42" s="18"/>
      <c r="AE42" s="18"/>
      <c r="AF42" s="18"/>
      <c r="AG42" s="18"/>
      <c r="AH42" s="18"/>
      <c r="AI42" s="18"/>
      <c r="AJ42" s="18"/>
    </row>
    <row r="43" spans="1:36" ht="15" customHeight="1">
      <c r="A43" s="13">
        <v>42</v>
      </c>
      <c r="C43" s="97"/>
      <c r="D43" s="94"/>
      <c r="E43" s="94"/>
      <c r="F43" s="94"/>
      <c r="G43" s="164" t="s">
        <v>103</v>
      </c>
      <c r="H43" s="164">
        <f ca="1">SUM(H11:H40)</f>
        <v>0</v>
      </c>
      <c r="J43" s="94">
        <f ca="1" xml:space="preserve"> J42-J7-J8-J9</f>
        <v>0</v>
      </c>
      <c r="K43" s="94">
        <f ca="1">K42-K7-K8-K9</f>
        <v>0</v>
      </c>
      <c r="AA43" s="18"/>
      <c r="AB43" s="18"/>
      <c r="AC43" s="18"/>
      <c r="AD43" s="18"/>
      <c r="AE43" s="18"/>
      <c r="AF43" s="18"/>
      <c r="AG43" s="18"/>
      <c r="AH43" s="18"/>
      <c r="AI43" s="18"/>
      <c r="AJ43" s="18"/>
    </row>
    <row r="44" spans="1:36" ht="15" customHeight="1">
      <c r="A44" s="13">
        <v>43</v>
      </c>
      <c r="C44" s="21"/>
      <c r="D44" s="21"/>
      <c r="E44" s="21"/>
      <c r="F44" s="21"/>
      <c r="G44" s="21"/>
      <c r="H44" s="21"/>
      <c r="I44" s="21"/>
      <c r="J44" s="21"/>
      <c r="K44" s="21"/>
      <c r="L44" s="21"/>
      <c r="AA44" s="18"/>
      <c r="AB44" s="18"/>
      <c r="AC44" s="18"/>
      <c r="AD44" s="18"/>
      <c r="AE44" s="18"/>
      <c r="AF44" s="18"/>
      <c r="AG44" s="18"/>
      <c r="AH44" s="18"/>
      <c r="AI44" s="18"/>
      <c r="AJ44" s="18"/>
    </row>
    <row r="45" spans="1:36" ht="15" customHeight="1">
      <c r="A45" s="13">
        <v>44</v>
      </c>
      <c r="C45" s="21"/>
      <c r="D45" s="21"/>
      <c r="E45" s="627" t="s">
        <v>254</v>
      </c>
      <c r="F45" s="627"/>
      <c r="G45" s="627"/>
      <c r="H45" s="94">
        <f ca="1">SUM(H11:H40)</f>
        <v>0</v>
      </c>
      <c r="I45" s="21"/>
      <c r="J45" s="21"/>
      <c r="K45" s="21"/>
      <c r="L45" s="21"/>
      <c r="AA45" s="18"/>
      <c r="AB45" s="18"/>
      <c r="AC45" s="18"/>
      <c r="AD45" s="18"/>
      <c r="AE45" s="18"/>
      <c r="AF45" s="18"/>
      <c r="AG45" s="18"/>
      <c r="AH45" s="18"/>
      <c r="AI45" s="18"/>
      <c r="AJ45" s="18"/>
    </row>
    <row r="46" spans="1:36" ht="15" customHeight="1">
      <c r="A46" s="13">
        <v>45</v>
      </c>
      <c r="C46" s="1"/>
      <c r="D46" s="3"/>
      <c r="E46" s="3"/>
      <c r="F46" s="627" t="s">
        <v>711</v>
      </c>
      <c r="G46" s="627"/>
      <c r="H46" s="5" t="b">
        <f ca="1">OR(AND(H11=1,H12=0),AND(H11=1,H12&gt;5),AND(H7=1,H8&gt;5),AND(H7=1,H9&gt;1),M17&gt;2,M16&gt;M17,N17&gt;2,N16&gt;N17,O17&gt;2,O16&gt;O17,H18&gt;H16*600,M19&gt;M20,M20&gt;2,N19&gt;N20,N20&gt;2,O19&gt;O20,O20&gt;2,
H21&gt;H19*600,M23&gt;8,M24&gt;2,M25&gt;120,N23&gt;8,N24&gt;2,N25&gt;120,O23&gt;8,O24&gt;2,O25&gt;120,E26&gt;22000,F26&gt;22000,E27&gt;22000,F27&gt;22000,E28&gt;22000,F28&gt;22000)</f>
        <v>0</v>
      </c>
      <c r="I46" s="6"/>
      <c r="J46" s="6"/>
      <c r="K46" s="6"/>
      <c r="L46" s="6"/>
      <c r="AA46" s="18"/>
      <c r="AB46" s="18"/>
      <c r="AC46" s="18"/>
      <c r="AD46" s="18"/>
      <c r="AE46" s="18"/>
      <c r="AF46" s="18"/>
      <c r="AG46" s="18"/>
      <c r="AH46" s="18"/>
      <c r="AI46" s="18"/>
      <c r="AJ46" s="18"/>
    </row>
    <row r="47" spans="1:36" ht="15" customHeight="1">
      <c r="A47" s="13">
        <v>46</v>
      </c>
      <c r="C47" s="1"/>
      <c r="D47" s="2"/>
      <c r="E47" s="2"/>
      <c r="F47" s="627" t="s">
        <v>712</v>
      </c>
      <c r="G47" s="627"/>
      <c r="H47" s="5" t="b">
        <f ca="1">OR(H32 &gt; (H30+H31)*4, H33+H36 &gt; IF(H8&gt;2,2,H8)+H23, H33 &gt; (H30+H31)*2, H33 &lt; (H30+H31), AND(H33 = 0, (H30+H31)&gt;0), H34 &gt; H30+H31)</f>
        <v>0</v>
      </c>
      <c r="I47" s="6"/>
      <c r="J47" s="6"/>
      <c r="K47" s="6"/>
      <c r="L47" s="6"/>
      <c r="AA47" s="18"/>
      <c r="AB47" s="18"/>
      <c r="AC47" s="18"/>
      <c r="AD47" s="18"/>
      <c r="AE47" s="18"/>
      <c r="AF47" s="18"/>
      <c r="AG47" s="18"/>
      <c r="AH47" s="18"/>
      <c r="AI47" s="18"/>
      <c r="AJ47" s="18"/>
    </row>
    <row r="48" spans="1:36" ht="15" customHeight="1">
      <c r="A48" s="13">
        <v>47</v>
      </c>
      <c r="C48" s="4"/>
      <c r="D48" s="8"/>
      <c r="E48" s="8"/>
      <c r="F48" s="8"/>
      <c r="G48" s="8"/>
      <c r="H48" s="9"/>
      <c r="I48" s="8"/>
      <c r="J48" s="8"/>
      <c r="K48" s="8"/>
      <c r="L48" s="8"/>
      <c r="AA48" s="18"/>
      <c r="AB48" s="18"/>
      <c r="AC48" s="18"/>
      <c r="AD48" s="18"/>
      <c r="AE48" s="18"/>
      <c r="AF48" s="18"/>
      <c r="AG48" s="18"/>
      <c r="AH48" s="18"/>
      <c r="AI48" s="18"/>
      <c r="AJ48" s="18"/>
    </row>
    <row r="49" spans="1:36" ht="15" customHeight="1">
      <c r="A49" s="13">
        <v>48</v>
      </c>
      <c r="C49" s="4"/>
      <c r="D49" s="4"/>
      <c r="E49" s="4"/>
      <c r="F49" s="4"/>
      <c r="H49" s="4"/>
      <c r="I49" s="4"/>
      <c r="J49" s="4"/>
      <c r="K49" s="4"/>
      <c r="L49" s="4"/>
      <c r="AA49" s="18"/>
      <c r="AB49" s="18"/>
      <c r="AC49" s="18"/>
      <c r="AD49" s="18"/>
      <c r="AE49" s="18"/>
      <c r="AF49" s="18"/>
      <c r="AG49" s="18"/>
      <c r="AH49" s="18"/>
      <c r="AI49" s="18"/>
      <c r="AJ49" s="18"/>
    </row>
    <row r="50" spans="1:36" ht="15" customHeight="1">
      <c r="A50" s="13">
        <v>49</v>
      </c>
      <c r="C50" s="49" t="s">
        <v>17</v>
      </c>
      <c r="D50" s="636" t="s">
        <v>391</v>
      </c>
      <c r="E50" s="637"/>
      <c r="F50" s="47" t="s">
        <v>25</v>
      </c>
      <c r="G50" s="638" t="s">
        <v>26</v>
      </c>
      <c r="H50" s="639"/>
      <c r="J50" s="434" t="s">
        <v>494</v>
      </c>
      <c r="K50" s="434"/>
      <c r="L50" s="434"/>
      <c r="M50" s="434"/>
      <c r="AA50" s="18"/>
      <c r="AB50" s="18"/>
      <c r="AC50" s="18"/>
      <c r="AD50" s="18"/>
      <c r="AE50" s="18"/>
      <c r="AF50" s="18"/>
      <c r="AG50" s="18"/>
      <c r="AH50" s="18"/>
      <c r="AI50" s="18"/>
      <c r="AJ50" s="18"/>
    </row>
    <row r="51" spans="1:36" ht="15" customHeight="1">
      <c r="A51" s="13">
        <v>50</v>
      </c>
      <c r="C51" s="50"/>
      <c r="D51" s="42" t="s">
        <v>204</v>
      </c>
      <c r="E51" s="42" t="s">
        <v>2</v>
      </c>
      <c r="F51" s="48"/>
      <c r="G51" s="101" t="s">
        <v>27</v>
      </c>
      <c r="H51" s="102" t="s">
        <v>28</v>
      </c>
      <c r="J51" s="436"/>
      <c r="K51" s="436"/>
      <c r="L51" s="436"/>
      <c r="M51" s="436"/>
      <c r="AA51" s="18"/>
      <c r="AB51" s="18"/>
      <c r="AC51" s="18"/>
      <c r="AD51" s="18"/>
      <c r="AE51" s="18"/>
      <c r="AF51" s="18"/>
      <c r="AG51" s="18"/>
      <c r="AH51" s="18"/>
      <c r="AI51" s="18"/>
      <c r="AJ51" s="18"/>
    </row>
    <row r="52" spans="1:36" ht="15" customHeight="1">
      <c r="A52" s="13">
        <v>51</v>
      </c>
      <c r="C52" s="34" t="s">
        <v>21</v>
      </c>
      <c r="D52" s="14">
        <f ca="1">(INFO!F17*J7)/1000</f>
        <v>0</v>
      </c>
      <c r="E52" s="14">
        <f ca="1">(INFO!F19*K7)/60000</f>
        <v>0</v>
      </c>
      <c r="F52" s="88">
        <f ca="1">SUM(D52:E52)</f>
        <v>0</v>
      </c>
      <c r="G52" s="103">
        <f ca="1">IF(H7&gt;0,F7,0)*12/230</f>
        <v>0</v>
      </c>
      <c r="H52" s="103">
        <f ca="1">ROUND(G52*H7,0)</f>
        <v>0</v>
      </c>
      <c r="J52" s="614"/>
      <c r="K52" s="535" t="s">
        <v>513</v>
      </c>
      <c r="L52" s="610" t="s">
        <v>694</v>
      </c>
      <c r="M52" s="612" t="s">
        <v>695</v>
      </c>
      <c r="AA52" s="18"/>
      <c r="AB52" s="18"/>
      <c r="AC52" s="18"/>
      <c r="AD52" s="18"/>
      <c r="AE52" s="18"/>
      <c r="AF52" s="18"/>
      <c r="AG52" s="18"/>
      <c r="AH52" s="18"/>
      <c r="AI52" s="18"/>
      <c r="AJ52" s="18"/>
    </row>
    <row r="53" spans="1:36" ht="15" customHeight="1">
      <c r="A53" s="13">
        <v>52</v>
      </c>
      <c r="C53" s="45" t="s">
        <v>30</v>
      </c>
      <c r="D53" s="15">
        <f ca="1">(INFO!F17*J8)/1000</f>
        <v>0</v>
      </c>
      <c r="E53" s="15">
        <f ca="1">(INFO!F19*K8)/60000</f>
        <v>0</v>
      </c>
      <c r="F53" s="90">
        <f t="shared" ref="F53:F68" ca="1" si="0">SUM(D53:E53)</f>
        <v>0</v>
      </c>
      <c r="G53" s="99">
        <f ca="1">IF(H8&gt;0,F8,0)*12/230</f>
        <v>0</v>
      </c>
      <c r="H53" s="99">
        <f ca="1">ROUND(G53*H8,0)</f>
        <v>0</v>
      </c>
      <c r="J53" s="615"/>
      <c r="K53" s="536"/>
      <c r="L53" s="611"/>
      <c r="M53" s="613"/>
      <c r="AA53" s="18"/>
      <c r="AB53" s="18"/>
      <c r="AC53" s="18"/>
      <c r="AD53" s="18"/>
      <c r="AE53" s="18"/>
      <c r="AF53" s="18"/>
      <c r="AG53" s="18"/>
      <c r="AH53" s="18"/>
      <c r="AI53" s="18"/>
      <c r="AJ53" s="18"/>
    </row>
    <row r="54" spans="1:36" ht="15" customHeight="1">
      <c r="A54" s="13">
        <v>53</v>
      </c>
      <c r="C54" s="45" t="s">
        <v>31</v>
      </c>
      <c r="D54" s="15">
        <f ca="1">(INFO!F17*J9)/1000</f>
        <v>0</v>
      </c>
      <c r="E54" s="15">
        <f ca="1">(INFO!F19*K9)/60000</f>
        <v>0</v>
      </c>
      <c r="F54" s="90">
        <f t="shared" ca="1" si="0"/>
        <v>0</v>
      </c>
      <c r="G54" s="99">
        <f ca="1">IF(H9&gt;0,F9,0)*12/230</f>
        <v>0</v>
      </c>
      <c r="H54" s="99">
        <f ca="1">ROUND(G54*H9,0)</f>
        <v>0</v>
      </c>
      <c r="J54" s="583" t="s">
        <v>1</v>
      </c>
      <c r="K54" s="645">
        <f ca="1">IF(H7=0,0,ROUNDUP((IF(H45=0,0,5.2) + H8*0.4 + H9*0.7 + H11*4.2 + H12*0.5 + H16*43 + H17*0.4 + H19*68 + H20*0.4 + H22*8.4 + H23*0.5 + H24*0.8 + H25*0.15 + ((H30+H31)*5)*0.15 + (H32*0.1)*0.15 + (H33*0.6)*0.15 + (H34*1.5)*0.15 + ((J14/1000)*24)*0.15 + ((J26/1000)*48)*0.15 + ((J27/1000)*48)*0.15 + ((J28/1000)*48)*0.15+H36*1.9*0.15+H38*(3.8+0.6)*0.15+H40*1.6*0.15),0))</f>
        <v>0</v>
      </c>
      <c r="L54" s="634">
        <f ca="1">IF(H7=0,0,ROUNDUP((IF(H45=0,0,5.2) + H8*0.4 + H9*0.7 + H11*4.2 + H12*0.5 + H16*60 + H17*0.4 + H19*93 + H20*0.4 + H22*8.4 + H23*0.5 + H24*0.8 + H25*0.15 + ((H30+H31)*5)*0.15 + (H32*0.1)*0.15 + (H33*0.6)*0.15 + (H34*1.5)*0.15 + ((J14/1000)*24)*0.15 + ((J26/1000)*48)*0.15 + ((J27/1000)*48)*0.15 + ((J28/1000)*48)*0.15+H36*1.9*0.15+H38*(3.8+0.6)*0.15+H40*1.6*0.15),0))</f>
        <v>0</v>
      </c>
      <c r="M54" s="632">
        <f ca="1">IF(H7=0,0,ROUNDUP((IF(H45=0,0,5.2) + H8*0.4 + H9*0.7 + H11*4.2 + H12*0.5 + H16*94 + H17*0.4 + H19*121 + H20*0.4 + H22*8.4 + H23*0.5 + H24*0.8 + H25*0.15 + ((H30+H31)*5)*0.15 + (H32*0.1)*0.15 + (H33*0.6)*0.15 + (H34*1.5)*0.15 + ((J14/1000)*24)*0.15 + ((J26/1000)*48)*0.15 + ((J27/1000)*48)*0.15 + ((J28/1000)*48)*0.15+H36*1.9*0.15+H38*(3.8+0.6)*0.15+H40*1.6*0.15),0))</f>
        <v>0</v>
      </c>
      <c r="AA54" s="18"/>
      <c r="AB54" s="18"/>
      <c r="AC54" s="18"/>
      <c r="AD54" s="18"/>
      <c r="AE54" s="18"/>
      <c r="AF54" s="18"/>
      <c r="AG54" s="18"/>
      <c r="AH54" s="18"/>
      <c r="AI54" s="18"/>
      <c r="AJ54" s="18"/>
    </row>
    <row r="55" spans="1:36" ht="15" customHeight="1">
      <c r="A55" s="13">
        <v>54</v>
      </c>
      <c r="C55" s="295" t="s">
        <v>498</v>
      </c>
      <c r="D55" s="296"/>
      <c r="E55" s="296"/>
      <c r="F55" s="297"/>
      <c r="G55" s="99">
        <f>Q7</f>
        <v>567.39130434782612</v>
      </c>
      <c r="H55" s="99">
        <f ca="1">ROUND(G55*H7,0)</f>
        <v>0</v>
      </c>
      <c r="J55" s="584"/>
      <c r="K55" s="646"/>
      <c r="L55" s="635"/>
      <c r="M55" s="633"/>
      <c r="AA55" s="18"/>
      <c r="AB55" s="18"/>
      <c r="AC55" s="18"/>
      <c r="AD55" s="18"/>
      <c r="AE55" s="18"/>
      <c r="AF55" s="18"/>
      <c r="AG55" s="18"/>
      <c r="AH55" s="18"/>
      <c r="AI55" s="18"/>
      <c r="AJ55" s="18"/>
    </row>
    <row r="56" spans="1:36" ht="15" customHeight="1">
      <c r="A56" s="13">
        <v>55</v>
      </c>
      <c r="C56" s="32" t="s">
        <v>760</v>
      </c>
      <c r="D56" s="14">
        <f ca="1">(INFO!F17*J11)/1000</f>
        <v>0</v>
      </c>
      <c r="E56" s="14">
        <f ca="1">(INFO!F19*K11)/60000</f>
        <v>0</v>
      </c>
      <c r="F56" s="88">
        <f t="shared" ca="1" si="0"/>
        <v>0</v>
      </c>
      <c r="G56" s="103">
        <f ca="1">IF(H11&gt;0,F11,0)*12/230</f>
        <v>0</v>
      </c>
      <c r="H56" s="103">
        <f ca="1">ROUND(G56*H11,0)</f>
        <v>0</v>
      </c>
      <c r="J56" s="585" t="s">
        <v>7</v>
      </c>
      <c r="K56" s="642">
        <f ca="1">(K54*3600)/1055</f>
        <v>0</v>
      </c>
      <c r="L56" s="632">
        <f ca="1">(L54*3600)/1055</f>
        <v>0</v>
      </c>
      <c r="M56" s="632">
        <f ca="1">(M54*3600)/1055</f>
        <v>0</v>
      </c>
      <c r="AA56" s="18"/>
      <c r="AB56" s="18"/>
      <c r="AC56" s="18"/>
      <c r="AD56" s="18"/>
      <c r="AE56" s="18"/>
      <c r="AF56" s="18"/>
      <c r="AG56" s="18"/>
      <c r="AH56" s="18"/>
      <c r="AI56" s="18"/>
      <c r="AJ56" s="18"/>
    </row>
    <row r="57" spans="1:36" ht="15" customHeight="1">
      <c r="A57" s="13">
        <v>56</v>
      </c>
      <c r="C57" s="45" t="s">
        <v>30</v>
      </c>
      <c r="D57" s="15">
        <f ca="1">(INFO!F17*J12)/1000</f>
        <v>0</v>
      </c>
      <c r="E57" s="15">
        <f ca="1">(INFO!F19*K12)/60000</f>
        <v>0</v>
      </c>
      <c r="F57" s="90">
        <f ca="1">SUM(D57:E57)</f>
        <v>0</v>
      </c>
      <c r="G57" s="99">
        <f ca="1">IF(H12&gt;0,F12,0)*12/230</f>
        <v>0</v>
      </c>
      <c r="H57" s="99">
        <f ca="1">ROUND(G57*H12,0)</f>
        <v>0</v>
      </c>
      <c r="J57" s="586"/>
      <c r="K57" s="643"/>
      <c r="L57" s="644"/>
      <c r="M57" s="644"/>
      <c r="AA57" s="18"/>
      <c r="AB57" s="18"/>
      <c r="AC57" s="18"/>
      <c r="AD57" s="18"/>
      <c r="AE57" s="18"/>
      <c r="AF57" s="18"/>
      <c r="AG57" s="18"/>
      <c r="AH57" s="18"/>
      <c r="AI57" s="18"/>
      <c r="AJ57" s="18"/>
    </row>
    <row r="58" spans="1:36" ht="15" customHeight="1">
      <c r="A58" s="13">
        <v>57</v>
      </c>
      <c r="C58" s="33" t="s">
        <v>512</v>
      </c>
      <c r="D58" s="14">
        <f ca="1">(INFO!F17*J14)/1000</f>
        <v>0</v>
      </c>
      <c r="E58" s="14">
        <f ca="1">(INFO!F19*K14)/60000</f>
        <v>0</v>
      </c>
      <c r="F58" s="88">
        <f t="shared" ca="1" si="0"/>
        <v>0</v>
      </c>
      <c r="G58" s="103">
        <f ca="1">IF(H14&gt;0,F14,0)*12/230</f>
        <v>0</v>
      </c>
      <c r="H58" s="103">
        <f ca="1">ROUND(G58*H14,0)</f>
        <v>0</v>
      </c>
      <c r="J58" s="616" t="s">
        <v>683</v>
      </c>
      <c r="K58" s="642">
        <f ca="1">(K54*3600)/4184</f>
        <v>0</v>
      </c>
      <c r="L58" s="642">
        <f ca="1">(L54*3600)/4184</f>
        <v>0</v>
      </c>
      <c r="M58" s="642">
        <f ca="1">(M54*3600)/4184</f>
        <v>0</v>
      </c>
      <c r="AA58" s="18"/>
      <c r="AB58" s="18"/>
      <c r="AC58" s="18"/>
      <c r="AD58" s="18"/>
      <c r="AE58" s="18"/>
      <c r="AF58" s="18"/>
      <c r="AG58" s="18"/>
      <c r="AH58" s="18"/>
      <c r="AI58" s="18"/>
      <c r="AJ58" s="18"/>
    </row>
    <row r="59" spans="1:36" ht="15" customHeight="1">
      <c r="A59" s="13">
        <v>58</v>
      </c>
      <c r="C59" s="34" t="s">
        <v>29</v>
      </c>
      <c r="D59" s="14">
        <f ca="1">(INFO!F17*J16)/1000</f>
        <v>0</v>
      </c>
      <c r="E59" s="14">
        <f ca="1">(INFO!F19*K16)/60000</f>
        <v>0</v>
      </c>
      <c r="F59" s="88">
        <f t="shared" ca="1" si="0"/>
        <v>0</v>
      </c>
      <c r="G59" s="103">
        <f ca="1">IF(H16&gt;0,Q16,0)</f>
        <v>0</v>
      </c>
      <c r="H59" s="103">
        <f ca="1">ROUND(G59*H16,0)</f>
        <v>0</v>
      </c>
      <c r="J59" s="616"/>
      <c r="K59" s="643"/>
      <c r="L59" s="643"/>
      <c r="M59" s="643"/>
      <c r="AA59" s="18"/>
      <c r="AB59" s="18"/>
      <c r="AC59" s="18"/>
      <c r="AD59" s="18"/>
      <c r="AE59" s="18"/>
      <c r="AF59" s="18"/>
      <c r="AG59" s="18"/>
      <c r="AH59" s="18"/>
      <c r="AI59" s="18"/>
      <c r="AJ59" s="18"/>
    </row>
    <row r="60" spans="1:36" ht="15" customHeight="1">
      <c r="A60" s="13">
        <v>59</v>
      </c>
      <c r="C60" s="34" t="s">
        <v>20</v>
      </c>
      <c r="D60" s="14">
        <f ca="1">(INFO!F17*J19)/1000</f>
        <v>0</v>
      </c>
      <c r="E60" s="14">
        <f ca="1">(INFO!F19*K19)/60000</f>
        <v>0</v>
      </c>
      <c r="F60" s="88">
        <f t="shared" ca="1" si="0"/>
        <v>0</v>
      </c>
      <c r="G60" s="103">
        <f ca="1">IF(H19&gt;0,Q19,0)</f>
        <v>0</v>
      </c>
      <c r="H60" s="103">
        <f ca="1">ROUND(G60*H19,0)</f>
        <v>0</v>
      </c>
      <c r="K60" s="21"/>
      <c r="L60" s="21"/>
      <c r="AA60" s="18"/>
      <c r="AB60" s="18"/>
      <c r="AC60" s="18"/>
      <c r="AD60" s="18"/>
      <c r="AE60" s="18"/>
      <c r="AF60" s="18"/>
      <c r="AG60" s="18"/>
      <c r="AH60" s="18"/>
      <c r="AI60" s="18"/>
      <c r="AJ60" s="18"/>
    </row>
    <row r="61" spans="1:36" ht="15" customHeight="1">
      <c r="A61" s="13">
        <v>60</v>
      </c>
      <c r="C61" s="45" t="s">
        <v>32</v>
      </c>
      <c r="D61" s="15">
        <f ca="1">(INFO!F17*(J17+J20))/1000</f>
        <v>0</v>
      </c>
      <c r="E61" s="15">
        <f ca="1">(INFO!F19*(K17+K20))/60000</f>
        <v>0</v>
      </c>
      <c r="F61" s="90">
        <f t="shared" ca="1" si="0"/>
        <v>0</v>
      </c>
      <c r="G61" s="99">
        <f ca="1">IF((H17+H20)&gt;0,F20,0)*12/230</f>
        <v>0</v>
      </c>
      <c r="H61" s="99">
        <f ca="1">ROUND((H17+H20)*G61,0)</f>
        <v>0</v>
      </c>
      <c r="I61" s="321"/>
      <c r="K61" s="21"/>
      <c r="L61" s="21"/>
      <c r="AA61" s="18"/>
      <c r="AB61" s="18"/>
      <c r="AC61" s="18"/>
      <c r="AD61" s="18"/>
      <c r="AE61" s="18"/>
      <c r="AF61" s="18"/>
      <c r="AG61" s="18"/>
      <c r="AH61" s="18"/>
      <c r="AI61" s="18"/>
      <c r="AJ61" s="18"/>
    </row>
    <row r="62" spans="1:36" ht="15" customHeight="1">
      <c r="A62" s="13">
        <v>61</v>
      </c>
      <c r="C62" s="33" t="s">
        <v>47</v>
      </c>
      <c r="D62" s="14">
        <f ca="1">(INFO!F17*J22)/1000</f>
        <v>0</v>
      </c>
      <c r="E62" s="14">
        <f ca="1">(INFO!F19*K22)/60000</f>
        <v>0</v>
      </c>
      <c r="F62" s="88">
        <f t="shared" ca="1" si="0"/>
        <v>0</v>
      </c>
      <c r="G62" s="103">
        <f ca="1">IF(H22&gt;0,F22,0)*12/230</f>
        <v>0</v>
      </c>
      <c r="H62" s="103">
        <f ca="1">ROUND(G62*H22,0)</f>
        <v>0</v>
      </c>
      <c r="K62" s="21"/>
      <c r="L62" s="21"/>
      <c r="AA62" s="18"/>
      <c r="AB62" s="18"/>
      <c r="AC62" s="18"/>
      <c r="AD62" s="18"/>
      <c r="AE62" s="18"/>
      <c r="AF62" s="18"/>
      <c r="AG62" s="18"/>
      <c r="AH62" s="18"/>
      <c r="AI62" s="18"/>
      <c r="AJ62" s="18"/>
    </row>
    <row r="63" spans="1:36" ht="15" customHeight="1">
      <c r="A63" s="13">
        <v>62</v>
      </c>
      <c r="C63" s="89" t="s">
        <v>81</v>
      </c>
      <c r="D63" s="15">
        <f ca="1">(INFO!F17*J23)/1000</f>
        <v>0</v>
      </c>
      <c r="E63" s="15">
        <f ca="1">(INFO!F19*K23)/60000</f>
        <v>0</v>
      </c>
      <c r="F63" s="90">
        <f t="shared" ca="1" si="0"/>
        <v>0</v>
      </c>
      <c r="G63" s="99">
        <f ca="1">IF(H23&gt;0,F23,0)*12/230</f>
        <v>0</v>
      </c>
      <c r="H63" s="99">
        <f ca="1">ROUND(G63*H23,0)</f>
        <v>0</v>
      </c>
      <c r="K63" s="21"/>
      <c r="L63" s="21"/>
      <c r="AA63" s="18"/>
      <c r="AB63" s="18"/>
      <c r="AC63" s="18"/>
      <c r="AD63" s="18"/>
      <c r="AE63" s="18"/>
      <c r="AF63" s="18"/>
      <c r="AG63" s="18"/>
      <c r="AH63" s="18"/>
      <c r="AI63" s="18"/>
      <c r="AJ63" s="18"/>
    </row>
    <row r="64" spans="1:36" ht="15" customHeight="1">
      <c r="A64" s="13">
        <v>63</v>
      </c>
      <c r="C64" s="89" t="s">
        <v>82</v>
      </c>
      <c r="D64" s="15">
        <f ca="1">(INFO!F17*J24)/1000</f>
        <v>0</v>
      </c>
      <c r="E64" s="15">
        <f ca="1">(INFO!F19*K24)/60000</f>
        <v>0</v>
      </c>
      <c r="F64" s="90">
        <f t="shared" ca="1" si="0"/>
        <v>0</v>
      </c>
      <c r="G64" s="99">
        <f ca="1">IF(H24&gt;0,F24,0)*12/230</f>
        <v>0</v>
      </c>
      <c r="H64" s="99">
        <f ca="1">ROUND(G64*H24,0)</f>
        <v>0</v>
      </c>
      <c r="K64" s="21"/>
      <c r="L64" s="21"/>
      <c r="AA64" s="18"/>
      <c r="AB64" s="18"/>
      <c r="AC64" s="18"/>
      <c r="AD64" s="18"/>
      <c r="AE64" s="18"/>
      <c r="AF64" s="18"/>
      <c r="AG64" s="18"/>
      <c r="AH64" s="18"/>
      <c r="AI64" s="18"/>
      <c r="AJ64" s="18"/>
    </row>
    <row r="65" spans="1:36" ht="15" customHeight="1">
      <c r="A65" s="13">
        <v>64</v>
      </c>
      <c r="C65" s="89" t="s">
        <v>79</v>
      </c>
      <c r="D65" s="15">
        <f ca="1">(INFO!F17*J25)/1000</f>
        <v>0</v>
      </c>
      <c r="E65" s="15">
        <f ca="1">(INFO!F19*K25)/60000</f>
        <v>0</v>
      </c>
      <c r="F65" s="90">
        <f t="shared" ca="1" si="0"/>
        <v>0</v>
      </c>
      <c r="G65" s="22"/>
      <c r="H65" s="99">
        <f ca="1">H25/230*1000</f>
        <v>0</v>
      </c>
      <c r="K65" s="21"/>
      <c r="L65" s="21"/>
      <c r="AA65" s="18"/>
      <c r="AB65" s="18"/>
      <c r="AC65" s="18"/>
      <c r="AD65" s="18"/>
      <c r="AE65" s="18"/>
      <c r="AF65" s="18"/>
      <c r="AG65" s="18"/>
      <c r="AH65" s="18"/>
      <c r="AI65" s="18"/>
      <c r="AJ65" s="18"/>
    </row>
    <row r="66" spans="1:36" ht="15" customHeight="1">
      <c r="A66" s="13">
        <v>65</v>
      </c>
      <c r="C66" s="33" t="s">
        <v>509</v>
      </c>
      <c r="D66" s="14">
        <f ca="1">(INFO!F17*J26)/1000</f>
        <v>0</v>
      </c>
      <c r="E66" s="14">
        <f ca="1">(INFO!F19*K26)/60000</f>
        <v>0</v>
      </c>
      <c r="F66" s="88">
        <f t="shared" ca="1" si="0"/>
        <v>0</v>
      </c>
      <c r="G66" s="103">
        <f ca="1">IF(H26&gt;0,F26,0)*12/230</f>
        <v>0</v>
      </c>
      <c r="H66" s="103">
        <f ca="1">ROUND(G66*H26,0)</f>
        <v>0</v>
      </c>
      <c r="K66" s="21"/>
      <c r="L66" s="21"/>
      <c r="AA66" s="18"/>
      <c r="AB66" s="18"/>
      <c r="AC66" s="18"/>
      <c r="AD66" s="18"/>
      <c r="AE66" s="18"/>
      <c r="AF66" s="18"/>
      <c r="AG66" s="18"/>
      <c r="AH66" s="18"/>
      <c r="AI66" s="18"/>
      <c r="AJ66" s="18"/>
    </row>
    <row r="67" spans="1:36" ht="15" customHeight="1">
      <c r="A67" s="13">
        <v>66</v>
      </c>
      <c r="C67" s="33" t="s">
        <v>510</v>
      </c>
      <c r="D67" s="14">
        <f ca="1">(INFO!F17*J27)/1000</f>
        <v>0</v>
      </c>
      <c r="E67" s="14">
        <f ca="1">(INFO!F19*K27)/60000</f>
        <v>0</v>
      </c>
      <c r="F67" s="88">
        <f t="shared" ca="1" si="0"/>
        <v>0</v>
      </c>
      <c r="G67" s="103">
        <f ca="1">IF(H27&gt;0,F27,0)*12/230</f>
        <v>0</v>
      </c>
      <c r="H67" s="103">
        <f ca="1">ROUND(G67*H27,0)</f>
        <v>0</v>
      </c>
      <c r="K67" s="21"/>
      <c r="L67" s="21"/>
      <c r="AA67" s="18"/>
      <c r="AB67" s="18"/>
      <c r="AC67" s="18"/>
      <c r="AD67" s="18"/>
      <c r="AE67" s="18"/>
      <c r="AF67" s="18"/>
      <c r="AG67" s="18"/>
      <c r="AH67" s="18"/>
      <c r="AI67" s="18"/>
      <c r="AJ67" s="18"/>
    </row>
    <row r="68" spans="1:36" ht="15" customHeight="1">
      <c r="A68" s="13">
        <v>67</v>
      </c>
      <c r="C68" s="33" t="s">
        <v>511</v>
      </c>
      <c r="D68" s="14">
        <f ca="1">(INFO!F17*J28)/1000</f>
        <v>0</v>
      </c>
      <c r="E68" s="14">
        <f ca="1">(INFO!F19*K28)/60000</f>
        <v>0</v>
      </c>
      <c r="F68" s="88">
        <f t="shared" ca="1" si="0"/>
        <v>0</v>
      </c>
      <c r="G68" s="103">
        <f ca="1">IF(H28&gt;0,F28,0)*12/230</f>
        <v>0</v>
      </c>
      <c r="H68" s="103">
        <f ca="1">ROUND(G68*H28,0)</f>
        <v>0</v>
      </c>
      <c r="K68" s="21"/>
      <c r="L68" s="21"/>
      <c r="U68" s="20"/>
      <c r="V68" s="20"/>
    </row>
    <row r="69" spans="1:36" ht="15" customHeight="1">
      <c r="A69" s="13">
        <v>68</v>
      </c>
      <c r="C69" s="324" t="s">
        <v>713</v>
      </c>
      <c r="D69" s="15"/>
      <c r="E69" s="15"/>
      <c r="F69" s="90"/>
      <c r="G69" s="99"/>
      <c r="H69" s="304">
        <f ca="1">IF(H7=0,0,IF(H45=0,0,ROUND(1.06*(SUM(H52:H68))+190,0)))</f>
        <v>0</v>
      </c>
      <c r="I69" s="18" t="s">
        <v>804</v>
      </c>
      <c r="K69" s="21"/>
      <c r="L69" s="21"/>
      <c r="U69" s="20"/>
      <c r="V69" s="20"/>
    </row>
    <row r="70" spans="1:36" ht="15" customHeight="1">
      <c r="A70" s="13">
        <v>69</v>
      </c>
      <c r="C70" s="34" t="s">
        <v>22</v>
      </c>
      <c r="D70" s="14">
        <f ca="1">(INFO!F17*(J30+J31))/1000</f>
        <v>0</v>
      </c>
      <c r="E70" s="14">
        <f ca="1">(INFO!F19*(K30+K31))/60000</f>
        <v>0</v>
      </c>
      <c r="F70" s="88">
        <f ca="1">SUM(D70:E70)</f>
        <v>0</v>
      </c>
      <c r="G70" s="103">
        <f ca="1">IF(H30+H31&gt;0,F30,0)*12/230</f>
        <v>0</v>
      </c>
      <c r="H70" s="103">
        <f ca="1">ROUND(G70*(H30+H31),0)</f>
        <v>0</v>
      </c>
      <c r="K70" s="21"/>
      <c r="L70" s="21"/>
      <c r="U70" s="20"/>
      <c r="V70" s="20"/>
    </row>
    <row r="71" spans="1:36" ht="15" customHeight="1">
      <c r="A71" s="13">
        <v>70</v>
      </c>
      <c r="C71" s="34" t="s">
        <v>23</v>
      </c>
      <c r="D71" s="14">
        <f ca="1">(INFO!F17*J32)/1000</f>
        <v>0</v>
      </c>
      <c r="E71" s="14">
        <f ca="1">(INFO!F19*K32)/60000</f>
        <v>0</v>
      </c>
      <c r="F71" s="88">
        <f ca="1">SUM(D71:E71)</f>
        <v>0</v>
      </c>
      <c r="G71" s="103">
        <f ca="1">IF(H30+H31&gt;0,F32*10,0)*12/230</f>
        <v>0</v>
      </c>
      <c r="H71" s="103">
        <f ca="1">ROUND(G71*H32,0)</f>
        <v>0</v>
      </c>
      <c r="K71" s="21"/>
      <c r="L71" s="28"/>
      <c r="U71" s="20"/>
      <c r="V71" s="20"/>
    </row>
    <row r="72" spans="1:36" ht="15" customHeight="1">
      <c r="A72" s="13">
        <v>71</v>
      </c>
      <c r="C72" s="45" t="s">
        <v>80</v>
      </c>
      <c r="D72" s="15">
        <f ca="1">(INFO!F17*J33)/1000</f>
        <v>0</v>
      </c>
      <c r="E72" s="15">
        <f ca="1">(INFO!F19*K33)/60000</f>
        <v>0</v>
      </c>
      <c r="F72" s="90">
        <f ca="1">SUM(D72:E72)</f>
        <v>0</v>
      </c>
      <c r="G72" s="99">
        <f ca="1">IF(H30+H31&gt;0,F33,0)*12/230</f>
        <v>0</v>
      </c>
      <c r="H72" s="99">
        <f ca="1">ROUND(G72*H33,0)</f>
        <v>0</v>
      </c>
      <c r="K72" s="21"/>
      <c r="L72" s="21"/>
      <c r="M72" s="21"/>
      <c r="N72" s="21"/>
      <c r="O72" s="28"/>
      <c r="V72" s="20"/>
    </row>
    <row r="73" spans="1:36" ht="15" customHeight="1">
      <c r="A73" s="13">
        <v>72</v>
      </c>
      <c r="C73" s="45" t="s">
        <v>33</v>
      </c>
      <c r="D73" s="15">
        <f ca="1">(INFO!F17*J34)/1000</f>
        <v>0</v>
      </c>
      <c r="E73" s="15">
        <f ca="1">(INFO!F19*K34)/60000</f>
        <v>0</v>
      </c>
      <c r="F73" s="90">
        <f ca="1">SUM(D73:E73)</f>
        <v>0</v>
      </c>
      <c r="G73" s="99">
        <f ca="1">IF(H30+H31&gt;0,F34,0)*12/230</f>
        <v>0</v>
      </c>
      <c r="H73" s="99">
        <f ca="1">ROUND(G73*H34,0)</f>
        <v>0</v>
      </c>
      <c r="K73" s="21"/>
      <c r="O73" s="20"/>
      <c r="S73" s="20"/>
      <c r="T73" s="20"/>
      <c r="U73" s="20"/>
      <c r="V73" s="20"/>
    </row>
    <row r="74" spans="1:36" ht="15" customHeight="1">
      <c r="A74" s="13">
        <v>73</v>
      </c>
      <c r="C74" s="324" t="s">
        <v>714</v>
      </c>
      <c r="D74" s="15"/>
      <c r="E74" s="15"/>
      <c r="F74" s="90"/>
      <c r="G74" s="99"/>
      <c r="H74" s="17">
        <f ca="1">IF(H45=0,0,ROUND(1.06*(SUM(H70:H73)),0))</f>
        <v>0</v>
      </c>
      <c r="I74" s="18" t="s">
        <v>805</v>
      </c>
      <c r="S74" s="20"/>
      <c r="T74" s="35"/>
      <c r="U74" s="35"/>
      <c r="V74" s="20"/>
    </row>
    <row r="75" spans="1:36" ht="15" customHeight="1">
      <c r="A75" s="13">
        <v>74</v>
      </c>
      <c r="C75" s="34" t="s">
        <v>721</v>
      </c>
      <c r="D75" s="14">
        <f ca="1">(INFO!F17*J36)/1000</f>
        <v>0</v>
      </c>
      <c r="E75" s="14">
        <f ca="1">(INFO!F19*K36)/60000</f>
        <v>0</v>
      </c>
      <c r="F75" s="88">
        <f ca="1">SUM(D75:E75)</f>
        <v>0</v>
      </c>
      <c r="G75" s="103">
        <f ca="1">IF(H36&gt;0,F36,0)*12/230</f>
        <v>0</v>
      </c>
      <c r="H75" s="103">
        <f ca="1">ROUND(G75*H36,0)</f>
        <v>0</v>
      </c>
      <c r="S75" s="20"/>
      <c r="T75" s="35"/>
      <c r="U75" s="35"/>
      <c r="V75" s="20"/>
    </row>
    <row r="76" spans="1:36" ht="15" customHeight="1">
      <c r="A76" s="13">
        <v>75</v>
      </c>
      <c r="C76" s="381" t="s">
        <v>752</v>
      </c>
      <c r="D76" s="14">
        <f ca="1">(INFO!F17*J38)/1000</f>
        <v>0</v>
      </c>
      <c r="E76" s="14">
        <f ca="1">(INFO!F19*K38)/60000</f>
        <v>0</v>
      </c>
      <c r="F76" s="88">
        <f t="shared" ref="F76:F77" ca="1" si="1">SUM(D76:E76)</f>
        <v>0</v>
      </c>
      <c r="G76" s="103">
        <f ca="1">IF(H38&gt;0,F38,0)*12/230</f>
        <v>0</v>
      </c>
      <c r="H76" s="103">
        <f ca="1">ROUND(G76*H38,0)</f>
        <v>0</v>
      </c>
      <c r="S76" s="20"/>
      <c r="T76" s="35"/>
      <c r="U76" s="35"/>
      <c r="V76" s="20"/>
    </row>
    <row r="77" spans="1:36" ht="15" customHeight="1">
      <c r="A77" s="13">
        <v>76</v>
      </c>
      <c r="C77" s="381" t="s">
        <v>761</v>
      </c>
      <c r="D77" s="14">
        <f ca="1">(INFO!F17*J40)/1000</f>
        <v>0</v>
      </c>
      <c r="E77" s="14">
        <f ca="1">(INFO!F19*K40)/60000</f>
        <v>0</v>
      </c>
      <c r="F77" s="88">
        <f t="shared" ca="1" si="1"/>
        <v>0</v>
      </c>
      <c r="G77" s="103">
        <f ca="1">IF(H40&gt;0,F40,0)*12/230</f>
        <v>0</v>
      </c>
      <c r="H77" s="103">
        <f ca="1">ROUND(G77*H40,0)</f>
        <v>0</v>
      </c>
      <c r="S77" s="20"/>
      <c r="T77" s="35"/>
      <c r="U77" s="35"/>
      <c r="V77" s="20"/>
    </row>
    <row r="78" spans="1:36" ht="15" customHeight="1">
      <c r="A78" s="13">
        <v>77</v>
      </c>
      <c r="C78" s="37" t="s">
        <v>25</v>
      </c>
      <c r="D78" s="16">
        <f ca="1">SUM(D52:D77)</f>
        <v>0</v>
      </c>
      <c r="E78" s="16">
        <f ca="1">SUM(E52:E77)</f>
        <v>0</v>
      </c>
      <c r="F78" s="93">
        <f ca="1">IF(H45=0,0,SUM(F52:F77))</f>
        <v>0</v>
      </c>
      <c r="G78" s="23"/>
      <c r="H78" s="304">
        <f ca="1">IF(H45=0,0,(SUM(H69,H74:H77)))</f>
        <v>0</v>
      </c>
      <c r="S78" s="20"/>
      <c r="T78" s="36"/>
      <c r="U78" s="36"/>
      <c r="V78" s="20"/>
    </row>
    <row r="79" spans="1:36" ht="15" customHeight="1">
      <c r="A79" s="13">
        <v>78</v>
      </c>
      <c r="S79" s="20"/>
      <c r="T79" s="26"/>
      <c r="U79" s="26"/>
      <c r="V79" s="20"/>
    </row>
    <row r="80" spans="1:36" ht="15" customHeight="1">
      <c r="A80" s="13">
        <v>79</v>
      </c>
      <c r="I80" s="21"/>
      <c r="J80" s="21"/>
      <c r="R80" s="40"/>
      <c r="S80" s="20"/>
      <c r="T80" s="26"/>
      <c r="U80" s="26"/>
      <c r="V80" s="20"/>
    </row>
    <row r="81" spans="1:36" ht="15" customHeight="1">
      <c r="A81" s="13">
        <v>80</v>
      </c>
      <c r="I81" s="21"/>
      <c r="J81" s="21"/>
      <c r="R81" s="40"/>
      <c r="S81" s="20"/>
      <c r="T81" s="36"/>
      <c r="U81" s="36"/>
      <c r="V81" s="20"/>
    </row>
    <row r="82" spans="1:36" ht="15" customHeight="1">
      <c r="A82" s="13">
        <v>81</v>
      </c>
      <c r="C82" s="21"/>
      <c r="D82" s="21"/>
      <c r="E82" s="21"/>
      <c r="F82" s="21"/>
      <c r="G82" s="21"/>
      <c r="H82" s="21"/>
      <c r="I82" s="21"/>
      <c r="J82" s="21"/>
      <c r="R82" s="40"/>
      <c r="S82" s="20"/>
      <c r="T82" s="10"/>
      <c r="U82" s="10"/>
      <c r="V82" s="20"/>
    </row>
    <row r="83" spans="1:36" ht="15" customHeight="1">
      <c r="A83" s="13">
        <v>82</v>
      </c>
      <c r="F83" s="21"/>
      <c r="G83" s="21"/>
      <c r="H83" s="21"/>
      <c r="R83" s="40"/>
      <c r="S83" s="20"/>
      <c r="T83" s="10"/>
      <c r="U83" s="10"/>
      <c r="V83" s="20"/>
    </row>
    <row r="84" spans="1:36" ht="15" customHeight="1">
      <c r="A84" s="13">
        <v>83</v>
      </c>
      <c r="F84" s="21"/>
      <c r="G84" s="21"/>
      <c r="H84" s="21"/>
      <c r="R84" s="40"/>
      <c r="S84" s="20"/>
      <c r="T84" s="10"/>
      <c r="U84" s="10"/>
      <c r="V84" s="20"/>
    </row>
    <row r="85" spans="1:36" ht="15" customHeight="1">
      <c r="A85" s="13">
        <v>84</v>
      </c>
      <c r="R85" s="40"/>
      <c r="S85" s="20"/>
      <c r="T85" s="10"/>
      <c r="U85" s="10"/>
      <c r="V85" s="20"/>
    </row>
    <row r="86" spans="1:36" ht="15" customHeight="1">
      <c r="A86" s="13">
        <v>85</v>
      </c>
      <c r="R86" s="40"/>
      <c r="S86" s="20"/>
      <c r="T86" s="10"/>
      <c r="U86" s="10"/>
      <c r="V86" s="20"/>
    </row>
    <row r="87" spans="1:36" ht="15" customHeight="1">
      <c r="A87" s="13">
        <v>86</v>
      </c>
      <c r="R87" s="40"/>
      <c r="S87" s="20"/>
      <c r="T87" s="10"/>
      <c r="U87" s="10"/>
      <c r="V87" s="20"/>
    </row>
    <row r="88" spans="1:36" ht="15" customHeight="1">
      <c r="A88" s="13">
        <v>87</v>
      </c>
      <c r="R88" s="40"/>
      <c r="S88" s="20"/>
      <c r="T88" s="10"/>
      <c r="U88" s="10"/>
      <c r="V88" s="20"/>
    </row>
    <row r="89" spans="1:36" ht="15" customHeight="1">
      <c r="A89" s="13">
        <v>88</v>
      </c>
      <c r="R89" s="40"/>
      <c r="S89" s="20"/>
      <c r="T89" s="20"/>
      <c r="U89" s="20"/>
      <c r="V89" s="20"/>
    </row>
    <row r="90" spans="1:36" ht="15" customHeight="1">
      <c r="A90" s="13">
        <v>89</v>
      </c>
      <c r="R90" s="40"/>
      <c r="S90" s="20"/>
      <c r="T90" s="20"/>
      <c r="U90" s="20"/>
      <c r="V90" s="20"/>
    </row>
    <row r="91" spans="1:36" ht="15" customHeight="1">
      <c r="A91" s="13">
        <v>90</v>
      </c>
      <c r="AJ91" s="18"/>
    </row>
    <row r="92" spans="1:36" ht="15" customHeight="1">
      <c r="A92" s="13">
        <v>91</v>
      </c>
      <c r="AJ92" s="18"/>
    </row>
    <row r="93" spans="1:36" ht="15" customHeight="1">
      <c r="A93" s="13">
        <v>92</v>
      </c>
      <c r="AJ93" s="18"/>
    </row>
    <row r="94" spans="1:36" ht="15" customHeight="1">
      <c r="A94" s="13">
        <v>93</v>
      </c>
      <c r="AJ94" s="18"/>
    </row>
    <row r="95" spans="1:36" ht="15" customHeight="1">
      <c r="A95" s="13">
        <v>94</v>
      </c>
      <c r="AJ95" s="18"/>
    </row>
    <row r="96" spans="1:36" ht="15" customHeight="1">
      <c r="A96" s="13">
        <v>95</v>
      </c>
      <c r="AJ96" s="18"/>
    </row>
    <row r="97" spans="1:36" ht="15">
      <c r="A97" s="13">
        <v>96</v>
      </c>
      <c r="AJ97" s="18"/>
    </row>
    <row r="98" spans="1:36" ht="15">
      <c r="A98" s="13">
        <v>97</v>
      </c>
      <c r="AJ98" s="18"/>
    </row>
    <row r="99" spans="1:36" ht="15">
      <c r="A99" s="13">
        <v>98</v>
      </c>
      <c r="AJ99" s="18"/>
    </row>
    <row r="100" spans="1:36" ht="15">
      <c r="A100" s="13">
        <v>99</v>
      </c>
      <c r="AJ100" s="18"/>
    </row>
    <row r="101" spans="1:36" ht="15">
      <c r="A101" s="13">
        <v>100</v>
      </c>
      <c r="AJ101" s="18"/>
    </row>
    <row r="102" spans="1:36" ht="15">
      <c r="A102" s="13">
        <v>101</v>
      </c>
      <c r="AJ102" s="18"/>
    </row>
    <row r="103" spans="1:36" ht="15">
      <c r="A103" s="13">
        <v>102</v>
      </c>
      <c r="AJ103" s="18"/>
    </row>
    <row r="104" spans="1:36" ht="15">
      <c r="A104" s="13">
        <v>103</v>
      </c>
      <c r="AJ104" s="18"/>
    </row>
    <row r="105" spans="1:36" ht="15">
      <c r="A105" s="13">
        <v>104</v>
      </c>
      <c r="AJ105" s="18"/>
    </row>
    <row r="106" spans="1:36" ht="15">
      <c r="A106" s="13">
        <v>105</v>
      </c>
      <c r="AJ106" s="18"/>
    </row>
    <row r="107" spans="1:36" ht="15">
      <c r="A107" s="13">
        <v>106</v>
      </c>
      <c r="AJ107" s="18"/>
    </row>
    <row r="108" spans="1:36" ht="15">
      <c r="A108" s="13">
        <v>107</v>
      </c>
      <c r="AJ108" s="18"/>
    </row>
    <row r="109" spans="1:36" ht="15">
      <c r="A109" s="13">
        <v>108</v>
      </c>
      <c r="AJ109" s="18"/>
    </row>
    <row r="110" spans="1:36" ht="15">
      <c r="A110" s="13">
        <v>109</v>
      </c>
      <c r="AJ110" s="18"/>
    </row>
    <row r="111" spans="1:36" ht="15">
      <c r="A111" s="13">
        <v>110</v>
      </c>
      <c r="AJ111" s="18"/>
    </row>
    <row r="112" spans="1:36" ht="15">
      <c r="A112" s="13">
        <v>111</v>
      </c>
      <c r="AJ112" s="18"/>
    </row>
    <row r="113" spans="1:36" ht="15">
      <c r="A113" s="13">
        <v>112</v>
      </c>
      <c r="AJ113" s="18"/>
    </row>
    <row r="114" spans="1:36" ht="15">
      <c r="A114" s="13">
        <v>113</v>
      </c>
      <c r="AJ114" s="18"/>
    </row>
    <row r="115" spans="1:36" ht="15">
      <c r="A115" s="13">
        <v>114</v>
      </c>
      <c r="AJ115" s="18"/>
    </row>
    <row r="116" spans="1:36" ht="15">
      <c r="A116" s="13">
        <v>115</v>
      </c>
      <c r="AJ116" s="18"/>
    </row>
    <row r="117" spans="1:36" ht="15">
      <c r="A117" s="13">
        <v>116</v>
      </c>
      <c r="AJ117" s="18"/>
    </row>
    <row r="118" spans="1:36" ht="15">
      <c r="A118" s="13">
        <v>117</v>
      </c>
      <c r="AJ118" s="18"/>
    </row>
    <row r="119" spans="1:36" ht="15">
      <c r="A119" s="13">
        <v>118</v>
      </c>
      <c r="AJ119" s="18"/>
    </row>
    <row r="120" spans="1:36" ht="15">
      <c r="A120" s="13">
        <v>119</v>
      </c>
      <c r="AJ120" s="18"/>
    </row>
    <row r="121" spans="1:36" ht="15">
      <c r="A121" s="13">
        <v>120</v>
      </c>
      <c r="AJ121" s="18"/>
    </row>
    <row r="122" spans="1:36" ht="15">
      <c r="A122" s="13">
        <v>121</v>
      </c>
      <c r="AJ122" s="18"/>
    </row>
    <row r="123" spans="1:36" ht="15">
      <c r="A123" s="13">
        <v>122</v>
      </c>
      <c r="AJ123" s="18"/>
    </row>
    <row r="124" spans="1:36" ht="15">
      <c r="A124" s="13">
        <v>123</v>
      </c>
      <c r="AJ124" s="18"/>
    </row>
    <row r="125" spans="1:36" ht="15">
      <c r="A125" s="13">
        <v>124</v>
      </c>
      <c r="AJ125" s="18"/>
    </row>
    <row r="126" spans="1:36" ht="15">
      <c r="A126" s="13">
        <v>125</v>
      </c>
      <c r="AA126" s="18"/>
      <c r="AJ126" s="18"/>
    </row>
    <row r="127" spans="1:36" ht="15">
      <c r="A127" s="13">
        <v>126</v>
      </c>
      <c r="AA127" s="25"/>
    </row>
    <row r="128" spans="1:36" ht="15">
      <c r="A128" s="13">
        <v>127</v>
      </c>
      <c r="AA128" s="25"/>
    </row>
    <row r="129" spans="1:27" ht="15">
      <c r="A129" s="13">
        <v>128</v>
      </c>
      <c r="AA129" s="25"/>
    </row>
    <row r="130" spans="1:27" ht="15">
      <c r="A130" s="13">
        <v>129</v>
      </c>
      <c r="AA130" s="25"/>
    </row>
    <row r="131" spans="1:27" ht="15">
      <c r="A131" s="13">
        <v>130</v>
      </c>
      <c r="AA131" s="25"/>
    </row>
    <row r="132" spans="1:27" ht="15">
      <c r="A132" s="13">
        <v>131</v>
      </c>
      <c r="AA132" s="25"/>
    </row>
    <row r="133" spans="1:27" ht="15">
      <c r="A133" s="13">
        <v>132</v>
      </c>
      <c r="AA133" s="25"/>
    </row>
    <row r="134" spans="1:27" ht="15">
      <c r="A134" s="13">
        <v>133</v>
      </c>
      <c r="AA134" s="25"/>
    </row>
    <row r="135" spans="1:27" ht="15">
      <c r="A135" s="13">
        <v>134</v>
      </c>
      <c r="AA135" s="25"/>
    </row>
    <row r="136" spans="1:27" ht="15">
      <c r="A136" s="13">
        <v>135</v>
      </c>
      <c r="AA136" s="25"/>
    </row>
    <row r="137" spans="1:27" ht="15">
      <c r="A137" s="13">
        <v>136</v>
      </c>
      <c r="AA137" s="25"/>
    </row>
    <row r="138" spans="1:27" ht="15">
      <c r="A138" s="13">
        <v>137</v>
      </c>
      <c r="AA138" s="25"/>
    </row>
    <row r="139" spans="1:27" ht="15">
      <c r="A139" s="13">
        <v>138</v>
      </c>
      <c r="AA139" s="25"/>
    </row>
    <row r="140" spans="1:27" ht="15">
      <c r="A140" s="13">
        <v>139</v>
      </c>
      <c r="AA140" s="25"/>
    </row>
    <row r="141" spans="1:27" ht="15">
      <c r="A141" s="13">
        <v>140</v>
      </c>
      <c r="AA141" s="25"/>
    </row>
    <row r="142" spans="1:27" ht="15">
      <c r="A142" s="13">
        <v>141</v>
      </c>
      <c r="AA142" s="25"/>
    </row>
    <row r="143" spans="1:27" ht="15">
      <c r="A143" s="13">
        <v>142</v>
      </c>
      <c r="AA143" s="25"/>
    </row>
    <row r="144" spans="1:27" ht="15">
      <c r="A144" s="13">
        <v>143</v>
      </c>
      <c r="AA144" s="25"/>
    </row>
    <row r="145" spans="1:27" ht="15">
      <c r="A145" s="13">
        <v>144</v>
      </c>
      <c r="AA145" s="25"/>
    </row>
    <row r="146" spans="1:27" ht="15">
      <c r="A146" s="13">
        <v>145</v>
      </c>
      <c r="AA146" s="25"/>
    </row>
    <row r="147" spans="1:27" ht="15">
      <c r="A147" s="13">
        <v>146</v>
      </c>
      <c r="AA147" s="25"/>
    </row>
    <row r="148" spans="1:27" ht="15">
      <c r="A148" s="13">
        <v>147</v>
      </c>
      <c r="AA148" s="25"/>
    </row>
    <row r="149" spans="1:27" ht="15">
      <c r="A149" s="13">
        <v>148</v>
      </c>
      <c r="AA149" s="25"/>
    </row>
    <row r="150" spans="1:27" ht="15">
      <c r="A150" s="13">
        <v>149</v>
      </c>
      <c r="AA150" s="25"/>
    </row>
    <row r="151" spans="1:27" ht="15">
      <c r="A151" s="13">
        <v>150</v>
      </c>
      <c r="Z151" s="13"/>
      <c r="AA151" s="25"/>
    </row>
    <row r="152" spans="1:27" ht="15">
      <c r="A152" s="13">
        <v>151</v>
      </c>
      <c r="AA152" s="25"/>
    </row>
    <row r="153" spans="1:27" ht="15">
      <c r="A153" s="13">
        <v>152</v>
      </c>
      <c r="AA153" s="25"/>
    </row>
    <row r="154" spans="1:27" ht="15">
      <c r="A154" s="13">
        <v>153</v>
      </c>
      <c r="AA154" s="25"/>
    </row>
    <row r="155" spans="1:27" ht="15">
      <c r="A155" s="13">
        <v>154</v>
      </c>
      <c r="AA155" s="25"/>
    </row>
    <row r="156" spans="1:27" ht="15">
      <c r="A156" s="13">
        <v>155</v>
      </c>
      <c r="AA156" s="25"/>
    </row>
    <row r="157" spans="1:27" ht="15">
      <c r="A157" s="13">
        <v>156</v>
      </c>
      <c r="AA157" s="25"/>
    </row>
    <row r="158" spans="1:27" ht="15">
      <c r="A158" s="13">
        <v>157</v>
      </c>
    </row>
    <row r="159" spans="1:27" ht="15">
      <c r="A159" s="13">
        <v>158</v>
      </c>
    </row>
    <row r="160" spans="1:27" ht="15">
      <c r="A160" s="13">
        <v>159</v>
      </c>
    </row>
    <row r="161" spans="1:1" ht="15">
      <c r="A161" s="13">
        <v>160</v>
      </c>
    </row>
    <row r="162" spans="1:1" ht="15">
      <c r="A162" s="13">
        <v>161</v>
      </c>
    </row>
    <row r="163" spans="1:1" ht="15">
      <c r="A163" s="13">
        <v>162</v>
      </c>
    </row>
    <row r="164" spans="1:1" ht="15">
      <c r="A164" s="13">
        <v>163</v>
      </c>
    </row>
    <row r="165" spans="1:1" ht="15">
      <c r="A165" s="13">
        <v>164</v>
      </c>
    </row>
    <row r="166" spans="1:1" ht="15">
      <c r="A166" s="13">
        <v>165</v>
      </c>
    </row>
    <row r="167" spans="1:1" ht="15">
      <c r="A167" s="13">
        <v>166</v>
      </c>
    </row>
    <row r="168" spans="1:1" ht="15">
      <c r="A168" s="13">
        <v>167</v>
      </c>
    </row>
    <row r="169" spans="1:1" ht="15">
      <c r="A169" s="13">
        <v>168</v>
      </c>
    </row>
    <row r="170" spans="1:1" ht="15">
      <c r="A170" s="13">
        <v>169</v>
      </c>
    </row>
    <row r="171" spans="1:1" ht="15">
      <c r="A171" s="13">
        <v>170</v>
      </c>
    </row>
    <row r="172" spans="1:1" ht="15">
      <c r="A172" s="13">
        <v>171</v>
      </c>
    </row>
    <row r="173" spans="1:1" ht="15">
      <c r="A173" s="13">
        <v>172</v>
      </c>
    </row>
    <row r="174" spans="1:1" ht="15">
      <c r="A174" s="13">
        <v>173</v>
      </c>
    </row>
    <row r="175" spans="1:1" ht="15">
      <c r="A175" s="13">
        <v>174</v>
      </c>
    </row>
    <row r="176" spans="1:1" ht="15">
      <c r="A176" s="13">
        <v>175</v>
      </c>
    </row>
    <row r="177" spans="1:1" ht="15">
      <c r="A177" s="13">
        <v>176</v>
      </c>
    </row>
    <row r="178" spans="1:1" ht="15">
      <c r="A178" s="13">
        <v>177</v>
      </c>
    </row>
    <row r="179" spans="1:1" ht="15">
      <c r="A179" s="13">
        <v>178</v>
      </c>
    </row>
    <row r="180" spans="1:1" ht="15">
      <c r="A180" s="13">
        <v>179</v>
      </c>
    </row>
    <row r="181" spans="1:1" ht="15">
      <c r="A181" s="13">
        <v>180</v>
      </c>
    </row>
    <row r="182" spans="1:1" ht="15">
      <c r="A182" s="13">
        <v>181</v>
      </c>
    </row>
    <row r="183" spans="1:1" ht="15">
      <c r="A183" s="13">
        <v>182</v>
      </c>
    </row>
    <row r="184" spans="1:1" ht="15">
      <c r="A184" s="13">
        <v>183</v>
      </c>
    </row>
    <row r="185" spans="1:1" ht="15">
      <c r="A185" s="13">
        <v>184</v>
      </c>
    </row>
    <row r="186" spans="1:1" ht="15">
      <c r="A186" s="13">
        <v>185</v>
      </c>
    </row>
    <row r="187" spans="1:1" ht="15">
      <c r="A187" s="13">
        <v>186</v>
      </c>
    </row>
    <row r="188" spans="1:1" ht="15">
      <c r="A188" s="13">
        <v>187</v>
      </c>
    </row>
    <row r="189" spans="1:1" ht="15">
      <c r="A189" s="13">
        <v>188</v>
      </c>
    </row>
    <row r="190" spans="1:1" ht="15">
      <c r="A190" s="13">
        <v>189</v>
      </c>
    </row>
    <row r="191" spans="1:1" ht="15">
      <c r="A191" s="13">
        <v>190</v>
      </c>
    </row>
    <row r="192" spans="1:1" ht="15">
      <c r="A192" s="13">
        <v>191</v>
      </c>
    </row>
    <row r="193" spans="1:1" ht="15">
      <c r="A193" s="13">
        <v>192</v>
      </c>
    </row>
    <row r="194" spans="1:1" ht="15">
      <c r="A194" s="13">
        <v>193</v>
      </c>
    </row>
    <row r="195" spans="1:1" ht="15">
      <c r="A195" s="13">
        <v>194</v>
      </c>
    </row>
    <row r="196" spans="1:1" ht="15">
      <c r="A196" s="13">
        <v>195</v>
      </c>
    </row>
    <row r="197" spans="1:1" ht="15">
      <c r="A197" s="13">
        <v>196</v>
      </c>
    </row>
    <row r="198" spans="1:1" ht="15">
      <c r="A198" s="13">
        <v>197</v>
      </c>
    </row>
    <row r="199" spans="1:1" ht="15">
      <c r="A199" s="13">
        <v>198</v>
      </c>
    </row>
    <row r="200" spans="1:1" ht="15">
      <c r="A200" s="13">
        <v>199</v>
      </c>
    </row>
    <row r="201" spans="1:1" ht="15">
      <c r="A201" s="13">
        <v>200</v>
      </c>
    </row>
    <row r="202" spans="1:1" ht="15">
      <c r="A202" s="13">
        <v>201</v>
      </c>
    </row>
    <row r="203" spans="1:1" ht="15">
      <c r="A203" s="13">
        <v>202</v>
      </c>
    </row>
    <row r="204" spans="1:1" ht="15">
      <c r="A204" s="13">
        <v>203</v>
      </c>
    </row>
    <row r="205" spans="1:1" ht="15">
      <c r="A205" s="13">
        <v>204</v>
      </c>
    </row>
    <row r="206" spans="1:1" ht="15">
      <c r="A206" s="13">
        <v>205</v>
      </c>
    </row>
    <row r="207" spans="1:1" ht="15">
      <c r="A207" s="13">
        <v>206</v>
      </c>
    </row>
    <row r="208" spans="1:1" ht="15">
      <c r="A208" s="13">
        <v>207</v>
      </c>
    </row>
    <row r="209" spans="1:1" ht="15">
      <c r="A209" s="13">
        <v>208</v>
      </c>
    </row>
    <row r="210" spans="1:1" ht="15">
      <c r="A210" s="13">
        <v>209</v>
      </c>
    </row>
    <row r="211" spans="1:1" ht="15">
      <c r="A211" s="13">
        <v>210</v>
      </c>
    </row>
    <row r="212" spans="1:1" ht="15">
      <c r="A212" s="13">
        <v>211</v>
      </c>
    </row>
    <row r="213" spans="1:1" ht="15">
      <c r="A213" s="13">
        <v>212</v>
      </c>
    </row>
    <row r="214" spans="1:1" ht="15">
      <c r="A214" s="13">
        <v>213</v>
      </c>
    </row>
    <row r="215" spans="1:1" ht="15">
      <c r="A215" s="13">
        <v>214</v>
      </c>
    </row>
    <row r="216" spans="1:1" ht="15">
      <c r="A216" s="13">
        <v>215</v>
      </c>
    </row>
    <row r="217" spans="1:1" ht="15">
      <c r="A217" s="13">
        <v>216</v>
      </c>
    </row>
    <row r="218" spans="1:1" ht="15">
      <c r="A218" s="13">
        <v>217</v>
      </c>
    </row>
    <row r="219" spans="1:1" ht="15">
      <c r="A219" s="13">
        <v>218</v>
      </c>
    </row>
    <row r="220" spans="1:1" ht="15">
      <c r="A220" s="13">
        <v>219</v>
      </c>
    </row>
    <row r="221" spans="1:1" ht="15">
      <c r="A221" s="13">
        <v>220</v>
      </c>
    </row>
    <row r="222" spans="1:1" ht="15">
      <c r="A222" s="13">
        <v>221</v>
      </c>
    </row>
    <row r="223" spans="1:1" ht="15">
      <c r="A223" s="13">
        <v>222</v>
      </c>
    </row>
    <row r="224" spans="1:1" ht="15">
      <c r="A224" s="13">
        <v>223</v>
      </c>
    </row>
    <row r="225" spans="1:1" ht="15">
      <c r="A225" s="13">
        <v>224</v>
      </c>
    </row>
    <row r="226" spans="1:1" ht="15">
      <c r="A226" s="13">
        <v>225</v>
      </c>
    </row>
    <row r="227" spans="1:1" ht="15">
      <c r="A227" s="13">
        <v>226</v>
      </c>
    </row>
    <row r="228" spans="1:1" ht="15">
      <c r="A228" s="13">
        <v>227</v>
      </c>
    </row>
    <row r="229" spans="1:1" ht="15">
      <c r="A229" s="13">
        <v>228</v>
      </c>
    </row>
    <row r="230" spans="1:1" ht="15">
      <c r="A230" s="13">
        <v>229</v>
      </c>
    </row>
    <row r="231" spans="1:1" ht="15">
      <c r="A231" s="13">
        <v>230</v>
      </c>
    </row>
    <row r="232" spans="1:1" ht="15">
      <c r="A232" s="13">
        <v>231</v>
      </c>
    </row>
    <row r="233" spans="1:1" ht="15">
      <c r="A233" s="13">
        <v>232</v>
      </c>
    </row>
    <row r="234" spans="1:1" ht="15">
      <c r="A234" s="13">
        <v>233</v>
      </c>
    </row>
    <row r="235" spans="1:1" ht="15">
      <c r="A235" s="13">
        <v>234</v>
      </c>
    </row>
    <row r="236" spans="1:1" ht="15">
      <c r="A236" s="13">
        <v>235</v>
      </c>
    </row>
    <row r="237" spans="1:1" ht="15">
      <c r="A237" s="13">
        <v>236</v>
      </c>
    </row>
    <row r="238" spans="1:1" ht="15">
      <c r="A238" s="13">
        <v>237</v>
      </c>
    </row>
    <row r="239" spans="1:1" ht="15">
      <c r="A239" s="13">
        <v>238</v>
      </c>
    </row>
    <row r="240" spans="1:1" ht="15">
      <c r="A240" s="13">
        <v>239</v>
      </c>
    </row>
    <row r="241" spans="1:1" ht="15">
      <c r="A241" s="13">
        <v>240</v>
      </c>
    </row>
    <row r="242" spans="1:1" ht="15">
      <c r="A242" s="13">
        <v>241</v>
      </c>
    </row>
    <row r="243" spans="1:1" ht="15">
      <c r="A243" s="13">
        <v>242</v>
      </c>
    </row>
    <row r="244" spans="1:1" ht="15">
      <c r="A244" s="13">
        <v>243</v>
      </c>
    </row>
    <row r="245" spans="1:1" ht="15">
      <c r="A245" s="13">
        <v>244</v>
      </c>
    </row>
    <row r="246" spans="1:1" ht="15">
      <c r="A246" s="13">
        <v>245</v>
      </c>
    </row>
    <row r="247" spans="1:1" ht="15">
      <c r="A247" s="13">
        <v>246</v>
      </c>
    </row>
    <row r="248" spans="1:1" ht="15">
      <c r="A248" s="13">
        <v>247</v>
      </c>
    </row>
    <row r="249" spans="1:1" ht="15">
      <c r="A249" s="13">
        <v>248</v>
      </c>
    </row>
    <row r="250" spans="1:1" ht="15">
      <c r="A250" s="13">
        <v>249</v>
      </c>
    </row>
    <row r="251" spans="1:1" ht="15">
      <c r="A251" s="13">
        <v>250</v>
      </c>
    </row>
    <row r="252" spans="1:1" ht="15">
      <c r="A252" s="13">
        <v>251</v>
      </c>
    </row>
    <row r="253" spans="1:1" ht="15">
      <c r="A253" s="13">
        <v>252</v>
      </c>
    </row>
    <row r="254" spans="1:1" ht="15">
      <c r="A254" s="13">
        <v>253</v>
      </c>
    </row>
    <row r="255" spans="1:1" ht="15">
      <c r="A255" s="13">
        <v>254</v>
      </c>
    </row>
    <row r="256" spans="1:1" ht="15">
      <c r="A256" s="13">
        <v>255</v>
      </c>
    </row>
    <row r="257" spans="1:1" ht="15">
      <c r="A257" s="13">
        <v>256</v>
      </c>
    </row>
    <row r="258" spans="1:1" ht="15">
      <c r="A258" s="13">
        <v>257</v>
      </c>
    </row>
    <row r="259" spans="1:1" ht="15">
      <c r="A259" s="13">
        <v>258</v>
      </c>
    </row>
    <row r="260" spans="1:1" ht="15">
      <c r="A260" s="13">
        <v>259</v>
      </c>
    </row>
    <row r="261" spans="1:1" ht="15">
      <c r="A261" s="13">
        <v>260</v>
      </c>
    </row>
    <row r="262" spans="1:1" ht="15">
      <c r="A262" s="13">
        <v>261</v>
      </c>
    </row>
    <row r="263" spans="1:1" ht="15">
      <c r="A263" s="13">
        <v>262</v>
      </c>
    </row>
    <row r="264" spans="1:1" ht="15">
      <c r="A264" s="13">
        <v>263</v>
      </c>
    </row>
    <row r="265" spans="1:1" ht="15">
      <c r="A265" s="13">
        <v>264</v>
      </c>
    </row>
    <row r="266" spans="1:1" ht="15">
      <c r="A266" s="13">
        <v>265</v>
      </c>
    </row>
    <row r="267" spans="1:1" ht="15">
      <c r="A267" s="13">
        <v>266</v>
      </c>
    </row>
    <row r="268" spans="1:1" ht="15">
      <c r="A268" s="13">
        <v>267</v>
      </c>
    </row>
    <row r="269" spans="1:1" ht="15">
      <c r="A269" s="13">
        <v>268</v>
      </c>
    </row>
    <row r="270" spans="1:1" ht="15">
      <c r="A270" s="13">
        <v>269</v>
      </c>
    </row>
    <row r="271" spans="1:1" ht="15">
      <c r="A271" s="13">
        <v>270</v>
      </c>
    </row>
    <row r="272" spans="1:1" ht="15">
      <c r="A272" s="13">
        <v>271</v>
      </c>
    </row>
    <row r="273" spans="1:1" ht="15">
      <c r="A273" s="13">
        <v>272</v>
      </c>
    </row>
    <row r="274" spans="1:1" ht="15">
      <c r="A274" s="13">
        <v>273</v>
      </c>
    </row>
    <row r="275" spans="1:1" ht="15">
      <c r="A275" s="13">
        <v>274</v>
      </c>
    </row>
    <row r="276" spans="1:1" ht="15">
      <c r="A276" s="13">
        <v>275</v>
      </c>
    </row>
    <row r="277" spans="1:1" ht="15">
      <c r="A277" s="13">
        <v>276</v>
      </c>
    </row>
    <row r="278" spans="1:1" ht="15">
      <c r="A278" s="13">
        <v>277</v>
      </c>
    </row>
    <row r="279" spans="1:1" ht="15">
      <c r="A279" s="13">
        <v>278</v>
      </c>
    </row>
    <row r="280" spans="1:1" ht="15">
      <c r="A280" s="13">
        <v>279</v>
      </c>
    </row>
    <row r="281" spans="1:1" ht="15">
      <c r="A281" s="13">
        <v>280</v>
      </c>
    </row>
    <row r="282" spans="1:1" ht="15">
      <c r="A282" s="13">
        <v>281</v>
      </c>
    </row>
    <row r="283" spans="1:1" ht="15">
      <c r="A283" s="13">
        <v>282</v>
      </c>
    </row>
    <row r="284" spans="1:1" ht="15">
      <c r="A284" s="13">
        <v>283</v>
      </c>
    </row>
    <row r="285" spans="1:1" ht="15">
      <c r="A285" s="13">
        <v>284</v>
      </c>
    </row>
    <row r="286" spans="1:1" ht="15">
      <c r="A286" s="13">
        <v>285</v>
      </c>
    </row>
    <row r="287" spans="1:1" ht="15">
      <c r="A287" s="13">
        <v>286</v>
      </c>
    </row>
    <row r="288" spans="1:1" ht="15">
      <c r="A288" s="13">
        <v>287</v>
      </c>
    </row>
    <row r="289" spans="1:1" ht="15">
      <c r="A289" s="13">
        <v>288</v>
      </c>
    </row>
    <row r="290" spans="1:1" ht="15">
      <c r="A290" s="13">
        <v>289</v>
      </c>
    </row>
    <row r="291" spans="1:1" ht="15">
      <c r="A291" s="13">
        <v>290</v>
      </c>
    </row>
    <row r="292" spans="1:1" ht="15">
      <c r="A292" s="13">
        <v>291</v>
      </c>
    </row>
    <row r="293" spans="1:1" ht="15">
      <c r="A293" s="13">
        <v>292</v>
      </c>
    </row>
    <row r="294" spans="1:1" ht="15">
      <c r="A294" s="13">
        <v>293</v>
      </c>
    </row>
    <row r="295" spans="1:1" ht="15">
      <c r="A295" s="13">
        <v>294</v>
      </c>
    </row>
    <row r="296" spans="1:1" ht="15">
      <c r="A296" s="13">
        <v>295</v>
      </c>
    </row>
    <row r="297" spans="1:1" ht="15">
      <c r="A297" s="13">
        <v>296</v>
      </c>
    </row>
    <row r="298" spans="1:1" ht="15">
      <c r="A298" s="13">
        <v>297</v>
      </c>
    </row>
    <row r="299" spans="1:1" ht="15">
      <c r="A299" s="13">
        <v>298</v>
      </c>
    </row>
    <row r="300" spans="1:1" ht="15">
      <c r="A300" s="13">
        <v>299</v>
      </c>
    </row>
    <row r="301" spans="1:1" ht="15">
      <c r="A301" s="13">
        <v>300</v>
      </c>
    </row>
    <row r="302" spans="1:1" ht="15">
      <c r="A302" s="13">
        <v>301</v>
      </c>
    </row>
    <row r="303" spans="1:1" ht="15">
      <c r="A303" s="13">
        <v>302</v>
      </c>
    </row>
    <row r="304" spans="1:1" ht="15">
      <c r="A304" s="13">
        <v>303</v>
      </c>
    </row>
    <row r="305" spans="1:1" ht="15">
      <c r="A305" s="13">
        <v>304</v>
      </c>
    </row>
    <row r="306" spans="1:1" ht="15">
      <c r="A306" s="13">
        <v>305</v>
      </c>
    </row>
    <row r="307" spans="1:1" ht="15">
      <c r="A307" s="13">
        <v>306</v>
      </c>
    </row>
    <row r="308" spans="1:1" ht="15">
      <c r="A308" s="13">
        <v>307</v>
      </c>
    </row>
    <row r="309" spans="1:1" ht="15">
      <c r="A309" s="13">
        <v>308</v>
      </c>
    </row>
    <row r="310" spans="1:1" ht="15">
      <c r="A310" s="13">
        <v>309</v>
      </c>
    </row>
    <row r="311" spans="1:1" ht="15">
      <c r="A311" s="13">
        <v>310</v>
      </c>
    </row>
    <row r="312" spans="1:1" ht="15">
      <c r="A312" s="13">
        <v>311</v>
      </c>
    </row>
    <row r="313" spans="1:1" ht="15">
      <c r="A313" s="13">
        <v>312</v>
      </c>
    </row>
    <row r="314" spans="1:1" ht="15">
      <c r="A314" s="13">
        <v>313</v>
      </c>
    </row>
    <row r="315" spans="1:1" ht="15">
      <c r="A315" s="13">
        <v>314</v>
      </c>
    </row>
    <row r="316" spans="1:1" ht="15">
      <c r="A316" s="13">
        <v>315</v>
      </c>
    </row>
    <row r="317" spans="1:1" ht="15">
      <c r="A317" s="13">
        <v>316</v>
      </c>
    </row>
    <row r="318" spans="1:1" ht="15">
      <c r="A318" s="13">
        <v>317</v>
      </c>
    </row>
    <row r="319" spans="1:1" ht="15">
      <c r="A319" s="13">
        <v>318</v>
      </c>
    </row>
    <row r="320" spans="1:1" ht="15">
      <c r="A320" s="13">
        <v>319</v>
      </c>
    </row>
    <row r="321" spans="1:1" ht="15">
      <c r="A321" s="13">
        <v>320</v>
      </c>
    </row>
    <row r="322" spans="1:1" ht="15">
      <c r="A322" s="13">
        <v>321</v>
      </c>
    </row>
    <row r="323" spans="1:1" ht="15">
      <c r="A323" s="13">
        <v>322</v>
      </c>
    </row>
    <row r="324" spans="1:1" ht="15">
      <c r="A324" s="13">
        <v>323</v>
      </c>
    </row>
    <row r="325" spans="1:1" ht="15">
      <c r="A325" s="13">
        <v>324</v>
      </c>
    </row>
    <row r="326" spans="1:1" ht="15">
      <c r="A326" s="13">
        <v>325</v>
      </c>
    </row>
    <row r="327" spans="1:1" ht="15">
      <c r="A327" s="13">
        <v>326</v>
      </c>
    </row>
    <row r="328" spans="1:1" ht="15">
      <c r="A328" s="13">
        <v>327</v>
      </c>
    </row>
    <row r="329" spans="1:1" ht="15">
      <c r="A329" s="13">
        <v>328</v>
      </c>
    </row>
    <row r="330" spans="1:1" ht="15">
      <c r="A330" s="13">
        <v>329</v>
      </c>
    </row>
    <row r="331" spans="1:1" ht="15">
      <c r="A331" s="13">
        <v>330</v>
      </c>
    </row>
    <row r="332" spans="1:1" ht="15">
      <c r="A332" s="13">
        <v>331</v>
      </c>
    </row>
    <row r="333" spans="1:1" ht="15">
      <c r="A333" s="13">
        <v>332</v>
      </c>
    </row>
    <row r="334" spans="1:1" ht="15">
      <c r="A334" s="13">
        <v>333</v>
      </c>
    </row>
    <row r="335" spans="1:1" ht="15">
      <c r="A335" s="13">
        <v>334</v>
      </c>
    </row>
    <row r="336" spans="1:1" ht="15">
      <c r="A336" s="13">
        <v>335</v>
      </c>
    </row>
    <row r="337" spans="1:1" ht="15">
      <c r="A337" s="13">
        <v>336</v>
      </c>
    </row>
    <row r="338" spans="1:1" ht="15">
      <c r="A338" s="13">
        <v>337</v>
      </c>
    </row>
    <row r="339" spans="1:1" ht="15">
      <c r="A339" s="13">
        <v>338</v>
      </c>
    </row>
    <row r="340" spans="1:1" ht="15">
      <c r="A340" s="13">
        <v>339</v>
      </c>
    </row>
    <row r="341" spans="1:1" ht="15">
      <c r="A341" s="13">
        <v>340</v>
      </c>
    </row>
    <row r="342" spans="1:1" ht="15">
      <c r="A342" s="13">
        <v>341</v>
      </c>
    </row>
    <row r="343" spans="1:1" ht="15">
      <c r="A343" s="13">
        <v>342</v>
      </c>
    </row>
    <row r="344" spans="1:1" ht="15">
      <c r="A344" s="13">
        <v>343</v>
      </c>
    </row>
    <row r="345" spans="1:1" ht="15">
      <c r="A345" s="13">
        <v>344</v>
      </c>
    </row>
    <row r="346" spans="1:1" ht="15">
      <c r="A346" s="13">
        <v>345</v>
      </c>
    </row>
    <row r="347" spans="1:1" ht="15">
      <c r="A347" s="13">
        <v>346</v>
      </c>
    </row>
    <row r="348" spans="1:1" ht="15">
      <c r="A348" s="13">
        <v>347</v>
      </c>
    </row>
    <row r="349" spans="1:1" ht="15">
      <c r="A349" s="13">
        <v>348</v>
      </c>
    </row>
    <row r="350" spans="1:1" ht="15">
      <c r="A350" s="13">
        <v>349</v>
      </c>
    </row>
    <row r="351" spans="1:1" ht="15">
      <c r="A351" s="13">
        <v>350</v>
      </c>
    </row>
    <row r="352" spans="1:1" ht="15">
      <c r="A352" s="13">
        <v>351</v>
      </c>
    </row>
    <row r="353" spans="1:1" ht="15">
      <c r="A353" s="13">
        <v>352</v>
      </c>
    </row>
    <row r="354" spans="1:1" ht="15">
      <c r="A354" s="13">
        <v>353</v>
      </c>
    </row>
    <row r="355" spans="1:1" ht="15">
      <c r="A355" s="13">
        <v>354</v>
      </c>
    </row>
    <row r="356" spans="1:1" ht="15">
      <c r="A356" s="13">
        <v>355</v>
      </c>
    </row>
    <row r="357" spans="1:1" ht="15">
      <c r="A357" s="13">
        <v>356</v>
      </c>
    </row>
    <row r="358" spans="1:1" ht="15">
      <c r="A358" s="13">
        <v>357</v>
      </c>
    </row>
    <row r="359" spans="1:1" ht="15">
      <c r="A359" s="13">
        <v>358</v>
      </c>
    </row>
    <row r="360" spans="1:1" ht="15">
      <c r="A360" s="13">
        <v>359</v>
      </c>
    </row>
    <row r="361" spans="1:1" ht="15">
      <c r="A361" s="13">
        <v>360</v>
      </c>
    </row>
    <row r="362" spans="1:1" ht="15">
      <c r="A362" s="13">
        <v>361</v>
      </c>
    </row>
    <row r="363" spans="1:1" ht="15">
      <c r="A363" s="13">
        <v>362</v>
      </c>
    </row>
    <row r="364" spans="1:1" ht="15">
      <c r="A364" s="13">
        <v>363</v>
      </c>
    </row>
    <row r="365" spans="1:1" ht="15">
      <c r="A365" s="13">
        <v>364</v>
      </c>
    </row>
    <row r="366" spans="1:1" ht="15">
      <c r="A366" s="13">
        <v>365</v>
      </c>
    </row>
    <row r="367" spans="1:1" ht="15">
      <c r="A367" s="13">
        <v>366</v>
      </c>
    </row>
    <row r="368" spans="1:1" ht="15">
      <c r="A368" s="13">
        <v>367</v>
      </c>
    </row>
    <row r="369" spans="1:1" ht="15">
      <c r="A369" s="13">
        <v>368</v>
      </c>
    </row>
    <row r="370" spans="1:1" ht="15">
      <c r="A370" s="13">
        <v>369</v>
      </c>
    </row>
    <row r="371" spans="1:1" ht="15">
      <c r="A371" s="13">
        <v>370</v>
      </c>
    </row>
    <row r="372" spans="1:1" ht="15">
      <c r="A372" s="13">
        <v>371</v>
      </c>
    </row>
    <row r="373" spans="1:1" ht="15">
      <c r="A373" s="13">
        <v>372</v>
      </c>
    </row>
    <row r="374" spans="1:1" ht="15">
      <c r="A374" s="13">
        <v>373</v>
      </c>
    </row>
    <row r="375" spans="1:1" ht="15">
      <c r="A375" s="13">
        <v>374</v>
      </c>
    </row>
    <row r="376" spans="1:1" ht="15">
      <c r="A376" s="13">
        <v>375</v>
      </c>
    </row>
    <row r="377" spans="1:1" ht="15">
      <c r="A377" s="13">
        <v>376</v>
      </c>
    </row>
    <row r="378" spans="1:1" ht="15">
      <c r="A378" s="13">
        <v>377</v>
      </c>
    </row>
    <row r="379" spans="1:1" ht="15">
      <c r="A379" s="13">
        <v>378</v>
      </c>
    </row>
    <row r="380" spans="1:1" ht="15">
      <c r="A380" s="13">
        <v>379</v>
      </c>
    </row>
    <row r="381" spans="1:1" ht="15">
      <c r="A381" s="13">
        <v>380</v>
      </c>
    </row>
    <row r="382" spans="1:1" ht="15">
      <c r="A382" s="13">
        <v>381</v>
      </c>
    </row>
    <row r="383" spans="1:1" ht="15">
      <c r="A383" s="13">
        <v>382</v>
      </c>
    </row>
    <row r="384" spans="1:1" ht="15">
      <c r="A384" s="13">
        <v>383</v>
      </c>
    </row>
    <row r="385" spans="1:1" ht="15">
      <c r="A385" s="13">
        <v>384</v>
      </c>
    </row>
    <row r="386" spans="1:1" ht="15">
      <c r="A386" s="13">
        <v>385</v>
      </c>
    </row>
    <row r="387" spans="1:1" ht="15">
      <c r="A387" s="13">
        <v>386</v>
      </c>
    </row>
    <row r="388" spans="1:1" ht="15">
      <c r="A388" s="13">
        <v>387</v>
      </c>
    </row>
    <row r="389" spans="1:1" ht="15">
      <c r="A389" s="13">
        <v>388</v>
      </c>
    </row>
    <row r="390" spans="1:1" ht="15">
      <c r="A390" s="13">
        <v>389</v>
      </c>
    </row>
    <row r="391" spans="1:1" ht="15">
      <c r="A391" s="13">
        <v>390</v>
      </c>
    </row>
    <row r="392" spans="1:1" ht="15">
      <c r="A392" s="13">
        <v>391</v>
      </c>
    </row>
    <row r="393" spans="1:1" ht="15">
      <c r="A393" s="13">
        <v>392</v>
      </c>
    </row>
    <row r="394" spans="1:1" ht="15">
      <c r="A394" s="13">
        <v>393</v>
      </c>
    </row>
    <row r="395" spans="1:1" ht="15">
      <c r="A395" s="13">
        <v>394</v>
      </c>
    </row>
    <row r="396" spans="1:1" ht="15">
      <c r="A396" s="13">
        <v>395</v>
      </c>
    </row>
    <row r="397" spans="1:1" ht="15">
      <c r="A397" s="13">
        <v>396</v>
      </c>
    </row>
    <row r="398" spans="1:1" ht="15">
      <c r="A398" s="13">
        <v>397</v>
      </c>
    </row>
    <row r="399" spans="1:1" ht="15">
      <c r="A399" s="13">
        <v>398</v>
      </c>
    </row>
    <row r="400" spans="1:1" ht="15">
      <c r="A400" s="13">
        <v>399</v>
      </c>
    </row>
    <row r="401" spans="1:1" ht="15">
      <c r="A401" s="13">
        <v>400</v>
      </c>
    </row>
    <row r="402" spans="1:1" ht="15">
      <c r="A402" s="13">
        <v>401</v>
      </c>
    </row>
    <row r="403" spans="1:1" ht="15">
      <c r="A403" s="13">
        <v>402</v>
      </c>
    </row>
    <row r="404" spans="1:1" ht="15">
      <c r="A404" s="13">
        <v>403</v>
      </c>
    </row>
    <row r="405" spans="1:1" ht="15">
      <c r="A405" s="13">
        <v>404</v>
      </c>
    </row>
    <row r="406" spans="1:1" ht="15">
      <c r="A406" s="13">
        <v>405</v>
      </c>
    </row>
    <row r="407" spans="1:1" ht="15">
      <c r="A407" s="13">
        <v>406</v>
      </c>
    </row>
    <row r="408" spans="1:1" ht="15">
      <c r="A408" s="13">
        <v>407</v>
      </c>
    </row>
    <row r="409" spans="1:1" ht="15">
      <c r="A409" s="13">
        <v>408</v>
      </c>
    </row>
    <row r="410" spans="1:1" ht="15">
      <c r="A410" s="13">
        <v>409</v>
      </c>
    </row>
    <row r="411" spans="1:1" ht="15">
      <c r="A411" s="13">
        <v>410</v>
      </c>
    </row>
    <row r="412" spans="1:1" ht="15">
      <c r="A412" s="13">
        <v>411</v>
      </c>
    </row>
    <row r="413" spans="1:1" ht="15">
      <c r="A413" s="13">
        <v>412</v>
      </c>
    </row>
    <row r="414" spans="1:1" ht="15">
      <c r="A414" s="13">
        <v>413</v>
      </c>
    </row>
    <row r="415" spans="1:1" ht="15">
      <c r="A415" s="13">
        <v>414</v>
      </c>
    </row>
    <row r="416" spans="1:1" ht="15">
      <c r="A416" s="13">
        <v>415</v>
      </c>
    </row>
    <row r="417" spans="1:1" ht="15">
      <c r="A417" s="13">
        <v>416</v>
      </c>
    </row>
    <row r="418" spans="1:1" ht="15">
      <c r="A418" s="13">
        <v>417</v>
      </c>
    </row>
    <row r="419" spans="1:1" ht="15">
      <c r="A419" s="13">
        <v>418</v>
      </c>
    </row>
    <row r="420" spans="1:1" ht="15">
      <c r="A420" s="13">
        <v>419</v>
      </c>
    </row>
    <row r="421" spans="1:1" ht="15">
      <c r="A421" s="13">
        <v>420</v>
      </c>
    </row>
    <row r="422" spans="1:1" ht="15">
      <c r="A422" s="13">
        <v>421</v>
      </c>
    </row>
    <row r="423" spans="1:1" ht="15">
      <c r="A423" s="13">
        <v>422</v>
      </c>
    </row>
    <row r="424" spans="1:1" ht="15">
      <c r="A424" s="13">
        <v>423</v>
      </c>
    </row>
    <row r="425" spans="1:1" ht="15">
      <c r="A425" s="13">
        <v>424</v>
      </c>
    </row>
    <row r="426" spans="1:1" ht="15">
      <c r="A426" s="13">
        <v>425</v>
      </c>
    </row>
    <row r="427" spans="1:1" ht="15">
      <c r="A427" s="13">
        <v>426</v>
      </c>
    </row>
    <row r="428" spans="1:1" ht="15">
      <c r="A428" s="13">
        <v>427</v>
      </c>
    </row>
    <row r="429" spans="1:1" ht="15">
      <c r="A429" s="13">
        <v>428</v>
      </c>
    </row>
    <row r="430" spans="1:1" ht="15">
      <c r="A430" s="13">
        <v>429</v>
      </c>
    </row>
    <row r="431" spans="1:1" ht="15">
      <c r="A431" s="13">
        <v>430</v>
      </c>
    </row>
    <row r="432" spans="1:1" ht="15">
      <c r="A432" s="13">
        <v>431</v>
      </c>
    </row>
    <row r="433" spans="1:1" ht="15">
      <c r="A433" s="13">
        <v>432</v>
      </c>
    </row>
    <row r="434" spans="1:1" ht="15">
      <c r="A434" s="13">
        <v>433</v>
      </c>
    </row>
    <row r="435" spans="1:1" ht="15">
      <c r="A435" s="13">
        <v>434</v>
      </c>
    </row>
    <row r="436" spans="1:1" ht="15">
      <c r="A436" s="13">
        <v>435</v>
      </c>
    </row>
    <row r="437" spans="1:1" ht="15">
      <c r="A437" s="13">
        <v>436</v>
      </c>
    </row>
    <row r="438" spans="1:1" ht="15">
      <c r="A438" s="13">
        <v>437</v>
      </c>
    </row>
    <row r="439" spans="1:1" ht="15">
      <c r="A439" s="13">
        <v>438</v>
      </c>
    </row>
    <row r="440" spans="1:1" ht="15">
      <c r="A440" s="13">
        <v>439</v>
      </c>
    </row>
    <row r="441" spans="1:1" ht="15">
      <c r="A441" s="13">
        <v>440</v>
      </c>
    </row>
    <row r="442" spans="1:1" ht="15">
      <c r="A442" s="13">
        <v>441</v>
      </c>
    </row>
    <row r="443" spans="1:1" ht="15">
      <c r="A443" s="13">
        <v>442</v>
      </c>
    </row>
    <row r="444" spans="1:1" ht="15">
      <c r="A444" s="13">
        <v>443</v>
      </c>
    </row>
    <row r="445" spans="1:1" ht="15">
      <c r="A445" s="13">
        <v>444</v>
      </c>
    </row>
    <row r="446" spans="1:1" ht="15">
      <c r="A446" s="13">
        <v>445</v>
      </c>
    </row>
    <row r="447" spans="1:1" ht="15">
      <c r="A447" s="13">
        <v>446</v>
      </c>
    </row>
    <row r="448" spans="1:1" ht="15">
      <c r="A448" s="13">
        <v>447</v>
      </c>
    </row>
    <row r="449" spans="1:1" ht="15">
      <c r="A449" s="13">
        <v>448</v>
      </c>
    </row>
    <row r="450" spans="1:1" ht="15">
      <c r="A450" s="13">
        <v>449</v>
      </c>
    </row>
    <row r="451" spans="1:1" ht="15">
      <c r="A451" s="13">
        <v>450</v>
      </c>
    </row>
    <row r="452" spans="1:1" ht="15">
      <c r="A452" s="13">
        <v>451</v>
      </c>
    </row>
    <row r="453" spans="1:1" ht="15">
      <c r="A453" s="13">
        <v>452</v>
      </c>
    </row>
    <row r="454" spans="1:1" ht="15">
      <c r="A454" s="13">
        <v>453</v>
      </c>
    </row>
    <row r="455" spans="1:1" ht="15">
      <c r="A455" s="13">
        <v>454</v>
      </c>
    </row>
    <row r="456" spans="1:1" ht="15">
      <c r="A456" s="13">
        <v>455</v>
      </c>
    </row>
    <row r="457" spans="1:1" ht="15">
      <c r="A457" s="13">
        <v>456</v>
      </c>
    </row>
    <row r="458" spans="1:1" ht="15">
      <c r="A458" s="13">
        <v>457</v>
      </c>
    </row>
    <row r="459" spans="1:1" ht="15">
      <c r="A459" s="13">
        <v>458</v>
      </c>
    </row>
    <row r="460" spans="1:1" ht="15">
      <c r="A460" s="13">
        <v>459</v>
      </c>
    </row>
    <row r="461" spans="1:1" ht="15">
      <c r="A461" s="13">
        <v>460</v>
      </c>
    </row>
    <row r="462" spans="1:1" ht="15">
      <c r="A462" s="13">
        <v>461</v>
      </c>
    </row>
    <row r="463" spans="1:1" ht="15">
      <c r="A463" s="13">
        <v>462</v>
      </c>
    </row>
    <row r="464" spans="1:1" ht="15">
      <c r="A464" s="13">
        <v>463</v>
      </c>
    </row>
    <row r="465" spans="1:1" ht="15">
      <c r="A465" s="13">
        <v>464</v>
      </c>
    </row>
    <row r="466" spans="1:1" ht="15">
      <c r="A466" s="13">
        <v>465</v>
      </c>
    </row>
    <row r="467" spans="1:1" ht="15">
      <c r="A467" s="13">
        <v>466</v>
      </c>
    </row>
    <row r="468" spans="1:1" ht="15">
      <c r="A468" s="13">
        <v>467</v>
      </c>
    </row>
    <row r="469" spans="1:1" ht="15">
      <c r="A469" s="13">
        <v>468</v>
      </c>
    </row>
    <row r="470" spans="1:1" ht="15">
      <c r="A470" s="13">
        <v>469</v>
      </c>
    </row>
    <row r="471" spans="1:1" ht="15">
      <c r="A471" s="13">
        <v>470</v>
      </c>
    </row>
    <row r="472" spans="1:1" ht="15">
      <c r="A472" s="13">
        <v>471</v>
      </c>
    </row>
    <row r="473" spans="1:1" ht="15">
      <c r="A473" s="13">
        <v>472</v>
      </c>
    </row>
    <row r="474" spans="1:1" ht="15">
      <c r="A474" s="13">
        <v>473</v>
      </c>
    </row>
    <row r="475" spans="1:1" ht="15">
      <c r="A475" s="13">
        <v>474</v>
      </c>
    </row>
    <row r="476" spans="1:1" ht="15">
      <c r="A476" s="13">
        <v>475</v>
      </c>
    </row>
    <row r="477" spans="1:1" ht="15">
      <c r="A477" s="13">
        <v>476</v>
      </c>
    </row>
    <row r="478" spans="1:1" ht="15">
      <c r="A478" s="13">
        <v>477</v>
      </c>
    </row>
    <row r="479" spans="1:1" ht="15">
      <c r="A479" s="13">
        <v>478</v>
      </c>
    </row>
    <row r="480" spans="1:1" ht="15">
      <c r="A480" s="13">
        <v>479</v>
      </c>
    </row>
    <row r="481" spans="1:1" ht="15">
      <c r="A481" s="13">
        <v>480</v>
      </c>
    </row>
    <row r="482" spans="1:1" ht="15">
      <c r="A482" s="13">
        <v>481</v>
      </c>
    </row>
    <row r="483" spans="1:1" ht="15">
      <c r="A483" s="13">
        <v>482</v>
      </c>
    </row>
    <row r="484" spans="1:1" ht="15">
      <c r="A484" s="13">
        <v>483</v>
      </c>
    </row>
    <row r="485" spans="1:1" ht="15">
      <c r="A485" s="13">
        <v>484</v>
      </c>
    </row>
    <row r="486" spans="1:1" ht="15">
      <c r="A486" s="13">
        <v>485</v>
      </c>
    </row>
    <row r="487" spans="1:1" ht="15">
      <c r="A487" s="13">
        <v>486</v>
      </c>
    </row>
    <row r="488" spans="1:1" ht="15">
      <c r="A488" s="13">
        <v>487</v>
      </c>
    </row>
    <row r="489" spans="1:1" ht="15">
      <c r="A489" s="13">
        <v>488</v>
      </c>
    </row>
    <row r="490" spans="1:1" ht="15">
      <c r="A490" s="13">
        <v>489</v>
      </c>
    </row>
    <row r="491" spans="1:1" ht="15">
      <c r="A491" s="13">
        <v>490</v>
      </c>
    </row>
    <row r="492" spans="1:1" ht="15">
      <c r="A492" s="13">
        <v>491</v>
      </c>
    </row>
    <row r="493" spans="1:1" ht="15">
      <c r="A493" s="13">
        <v>492</v>
      </c>
    </row>
    <row r="494" spans="1:1" ht="15">
      <c r="A494" s="13">
        <v>493</v>
      </c>
    </row>
    <row r="495" spans="1:1" ht="15">
      <c r="A495" s="13">
        <v>494</v>
      </c>
    </row>
    <row r="496" spans="1:1" ht="15">
      <c r="A496" s="13">
        <v>495</v>
      </c>
    </row>
    <row r="497" spans="1:1" ht="15">
      <c r="A497" s="13">
        <v>496</v>
      </c>
    </row>
    <row r="498" spans="1:1" ht="15">
      <c r="A498" s="13">
        <v>497</v>
      </c>
    </row>
    <row r="499" spans="1:1" ht="15">
      <c r="A499" s="13">
        <v>498</v>
      </c>
    </row>
    <row r="500" spans="1:1" ht="15">
      <c r="A500" s="13">
        <v>499</v>
      </c>
    </row>
    <row r="501" spans="1:1" ht="15">
      <c r="A501" s="13">
        <v>500</v>
      </c>
    </row>
    <row r="502" spans="1:1" ht="15">
      <c r="A502" s="13">
        <v>501</v>
      </c>
    </row>
    <row r="503" spans="1:1" ht="15">
      <c r="A503" s="13">
        <v>502</v>
      </c>
    </row>
    <row r="504" spans="1:1" ht="15">
      <c r="A504" s="13">
        <v>503</v>
      </c>
    </row>
    <row r="505" spans="1:1" ht="15">
      <c r="A505" s="13">
        <v>504</v>
      </c>
    </row>
    <row r="506" spans="1:1" ht="15">
      <c r="A506" s="13">
        <v>505</v>
      </c>
    </row>
    <row r="507" spans="1:1" ht="15">
      <c r="A507" s="13">
        <v>506</v>
      </c>
    </row>
    <row r="508" spans="1:1" ht="15">
      <c r="A508" s="13">
        <v>507</v>
      </c>
    </row>
    <row r="509" spans="1:1" ht="15">
      <c r="A509" s="13">
        <v>508</v>
      </c>
    </row>
    <row r="510" spans="1:1" ht="15">
      <c r="A510" s="13">
        <v>509</v>
      </c>
    </row>
    <row r="511" spans="1:1" ht="15">
      <c r="A511" s="13">
        <v>510</v>
      </c>
    </row>
    <row r="512" spans="1:1" ht="15">
      <c r="A512" s="13">
        <v>511</v>
      </c>
    </row>
    <row r="513" spans="1:1" ht="15">
      <c r="A513" s="13">
        <v>512</v>
      </c>
    </row>
    <row r="514" spans="1:1" ht="15">
      <c r="A514" s="13">
        <v>513</v>
      </c>
    </row>
    <row r="515" spans="1:1" ht="15">
      <c r="A515" s="13">
        <v>514</v>
      </c>
    </row>
    <row r="516" spans="1:1" ht="15">
      <c r="A516" s="13">
        <v>515</v>
      </c>
    </row>
    <row r="517" spans="1:1" ht="15">
      <c r="A517" s="13">
        <v>516</v>
      </c>
    </row>
    <row r="518" spans="1:1" ht="15">
      <c r="A518" s="13">
        <v>517</v>
      </c>
    </row>
    <row r="519" spans="1:1" ht="15">
      <c r="A519" s="13">
        <v>518</v>
      </c>
    </row>
    <row r="520" spans="1:1" ht="15">
      <c r="A520" s="13">
        <v>519</v>
      </c>
    </row>
    <row r="521" spans="1:1" ht="15">
      <c r="A521" s="13">
        <v>520</v>
      </c>
    </row>
    <row r="522" spans="1:1" ht="15">
      <c r="A522" s="13">
        <v>521</v>
      </c>
    </row>
    <row r="523" spans="1:1" ht="15">
      <c r="A523" s="13">
        <v>522</v>
      </c>
    </row>
    <row r="524" spans="1:1" ht="15">
      <c r="A524" s="13">
        <v>523</v>
      </c>
    </row>
    <row r="525" spans="1:1" ht="15">
      <c r="A525" s="13">
        <v>524</v>
      </c>
    </row>
    <row r="526" spans="1:1" ht="15">
      <c r="A526" s="13">
        <v>525</v>
      </c>
    </row>
    <row r="527" spans="1:1" ht="15">
      <c r="A527" s="13">
        <v>526</v>
      </c>
    </row>
    <row r="528" spans="1:1" ht="15">
      <c r="A528" s="13">
        <v>527</v>
      </c>
    </row>
    <row r="529" spans="1:1" ht="15">
      <c r="A529" s="13">
        <v>528</v>
      </c>
    </row>
    <row r="530" spans="1:1" ht="15">
      <c r="A530" s="13">
        <v>529</v>
      </c>
    </row>
    <row r="531" spans="1:1" ht="15">
      <c r="A531" s="13">
        <v>530</v>
      </c>
    </row>
    <row r="532" spans="1:1" ht="15">
      <c r="A532" s="13">
        <v>531</v>
      </c>
    </row>
    <row r="533" spans="1:1" ht="15">
      <c r="A533" s="13">
        <v>532</v>
      </c>
    </row>
    <row r="534" spans="1:1" ht="15">
      <c r="A534" s="13">
        <v>533</v>
      </c>
    </row>
    <row r="535" spans="1:1" ht="15">
      <c r="A535" s="13">
        <v>534</v>
      </c>
    </row>
    <row r="536" spans="1:1" ht="15">
      <c r="A536" s="13">
        <v>535</v>
      </c>
    </row>
    <row r="537" spans="1:1" ht="15">
      <c r="A537" s="13">
        <v>536</v>
      </c>
    </row>
    <row r="538" spans="1:1" ht="15">
      <c r="A538" s="13">
        <v>537</v>
      </c>
    </row>
    <row r="539" spans="1:1" ht="15">
      <c r="A539" s="13">
        <v>538</v>
      </c>
    </row>
    <row r="540" spans="1:1" ht="15">
      <c r="A540" s="13">
        <v>539</v>
      </c>
    </row>
    <row r="541" spans="1:1" ht="15">
      <c r="A541" s="13">
        <v>540</v>
      </c>
    </row>
    <row r="542" spans="1:1" ht="15">
      <c r="A542" s="13">
        <v>541</v>
      </c>
    </row>
    <row r="543" spans="1:1" ht="15">
      <c r="A543" s="13">
        <v>542</v>
      </c>
    </row>
    <row r="544" spans="1:1" ht="15">
      <c r="A544" s="13">
        <v>543</v>
      </c>
    </row>
    <row r="545" spans="1:1" ht="15">
      <c r="A545" s="13">
        <v>544</v>
      </c>
    </row>
    <row r="546" spans="1:1" ht="15">
      <c r="A546" s="13">
        <v>545</v>
      </c>
    </row>
    <row r="547" spans="1:1" ht="15">
      <c r="A547" s="13">
        <v>546</v>
      </c>
    </row>
    <row r="548" spans="1:1" ht="15">
      <c r="A548" s="13">
        <v>547</v>
      </c>
    </row>
    <row r="549" spans="1:1" ht="15">
      <c r="A549" s="13">
        <v>548</v>
      </c>
    </row>
    <row r="550" spans="1:1" ht="15">
      <c r="A550" s="13">
        <v>549</v>
      </c>
    </row>
    <row r="551" spans="1:1" ht="15">
      <c r="A551" s="13">
        <v>550</v>
      </c>
    </row>
    <row r="552" spans="1:1" ht="15">
      <c r="A552" s="13">
        <v>551</v>
      </c>
    </row>
    <row r="553" spans="1:1" ht="15">
      <c r="A553" s="13">
        <v>552</v>
      </c>
    </row>
    <row r="554" spans="1:1" ht="15">
      <c r="A554" s="13">
        <v>553</v>
      </c>
    </row>
    <row r="555" spans="1:1" ht="15">
      <c r="A555" s="13">
        <v>554</v>
      </c>
    </row>
    <row r="556" spans="1:1" ht="15">
      <c r="A556" s="13">
        <v>555</v>
      </c>
    </row>
    <row r="557" spans="1:1" ht="15">
      <c r="A557" s="13">
        <v>556</v>
      </c>
    </row>
    <row r="558" spans="1:1" ht="15">
      <c r="A558" s="13">
        <v>557</v>
      </c>
    </row>
    <row r="559" spans="1:1" ht="15">
      <c r="A559" s="13">
        <v>558</v>
      </c>
    </row>
    <row r="560" spans="1:1" ht="15">
      <c r="A560" s="13">
        <v>559</v>
      </c>
    </row>
    <row r="561" spans="1:1" ht="15">
      <c r="A561" s="13">
        <v>560</v>
      </c>
    </row>
    <row r="562" spans="1:1" ht="15">
      <c r="A562" s="13">
        <v>561</v>
      </c>
    </row>
    <row r="563" spans="1:1" ht="15">
      <c r="A563" s="13">
        <v>562</v>
      </c>
    </row>
    <row r="564" spans="1:1" ht="15">
      <c r="A564" s="13">
        <v>563</v>
      </c>
    </row>
    <row r="565" spans="1:1" ht="15">
      <c r="A565" s="13">
        <v>564</v>
      </c>
    </row>
    <row r="566" spans="1:1" ht="15">
      <c r="A566" s="13">
        <v>565</v>
      </c>
    </row>
    <row r="567" spans="1:1" ht="15">
      <c r="A567" s="13">
        <v>566</v>
      </c>
    </row>
    <row r="568" spans="1:1" ht="15">
      <c r="A568" s="13">
        <v>567</v>
      </c>
    </row>
    <row r="569" spans="1:1" ht="15">
      <c r="A569" s="13">
        <v>568</v>
      </c>
    </row>
    <row r="570" spans="1:1" ht="15">
      <c r="A570" s="13">
        <v>569</v>
      </c>
    </row>
    <row r="571" spans="1:1" ht="15">
      <c r="A571" s="13">
        <v>570</v>
      </c>
    </row>
    <row r="572" spans="1:1" ht="15">
      <c r="A572" s="13">
        <v>571</v>
      </c>
    </row>
    <row r="573" spans="1:1" ht="15">
      <c r="A573" s="13">
        <v>572</v>
      </c>
    </row>
    <row r="574" spans="1:1" ht="15">
      <c r="A574" s="13">
        <v>573</v>
      </c>
    </row>
    <row r="575" spans="1:1" ht="15">
      <c r="A575" s="13">
        <v>574</v>
      </c>
    </row>
    <row r="576" spans="1:1" ht="15">
      <c r="A576" s="13">
        <v>575</v>
      </c>
    </row>
    <row r="577" spans="1:1" ht="15">
      <c r="A577" s="13">
        <v>576</v>
      </c>
    </row>
    <row r="578" spans="1:1" ht="15">
      <c r="A578" s="13">
        <v>577</v>
      </c>
    </row>
    <row r="579" spans="1:1" ht="15">
      <c r="A579" s="13">
        <v>578</v>
      </c>
    </row>
    <row r="580" spans="1:1" ht="15">
      <c r="A580" s="13">
        <v>579</v>
      </c>
    </row>
    <row r="581" spans="1:1" ht="15">
      <c r="A581" s="13">
        <v>580</v>
      </c>
    </row>
    <row r="582" spans="1:1" ht="15">
      <c r="A582" s="13">
        <v>581</v>
      </c>
    </row>
    <row r="583" spans="1:1" ht="15">
      <c r="A583" s="13">
        <v>582</v>
      </c>
    </row>
    <row r="584" spans="1:1" ht="15">
      <c r="A584" s="13">
        <v>583</v>
      </c>
    </row>
    <row r="585" spans="1:1" ht="15">
      <c r="A585" s="13">
        <v>584</v>
      </c>
    </row>
    <row r="586" spans="1:1" ht="15">
      <c r="A586" s="13">
        <v>585</v>
      </c>
    </row>
    <row r="587" spans="1:1" ht="15">
      <c r="A587" s="13">
        <v>586</v>
      </c>
    </row>
    <row r="588" spans="1:1" ht="15">
      <c r="A588" s="13">
        <v>587</v>
      </c>
    </row>
    <row r="589" spans="1:1" ht="15">
      <c r="A589" s="13">
        <v>588</v>
      </c>
    </row>
    <row r="590" spans="1:1" ht="15">
      <c r="A590" s="13">
        <v>589</v>
      </c>
    </row>
    <row r="591" spans="1:1" ht="15">
      <c r="A591" s="13">
        <v>590</v>
      </c>
    </row>
    <row r="592" spans="1:1" ht="15">
      <c r="A592" s="13">
        <v>591</v>
      </c>
    </row>
    <row r="593" spans="1:1" ht="15">
      <c r="A593" s="13">
        <v>592</v>
      </c>
    </row>
    <row r="594" spans="1:1" ht="15">
      <c r="A594" s="13">
        <v>593</v>
      </c>
    </row>
    <row r="595" spans="1:1" ht="15">
      <c r="A595" s="13">
        <v>594</v>
      </c>
    </row>
    <row r="596" spans="1:1" ht="15">
      <c r="A596" s="13">
        <v>595</v>
      </c>
    </row>
    <row r="597" spans="1:1" ht="15">
      <c r="A597" s="13">
        <v>596</v>
      </c>
    </row>
    <row r="598" spans="1:1" ht="15">
      <c r="A598" s="13">
        <v>597</v>
      </c>
    </row>
    <row r="599" spans="1:1" ht="15">
      <c r="A599" s="13">
        <v>598</v>
      </c>
    </row>
    <row r="600" spans="1:1" ht="15">
      <c r="A600" s="13">
        <v>599</v>
      </c>
    </row>
    <row r="601" spans="1:1" ht="15">
      <c r="A601" s="13">
        <v>600</v>
      </c>
    </row>
    <row r="602" spans="1:1" ht="15">
      <c r="A602" s="13">
        <v>601</v>
      </c>
    </row>
    <row r="603" spans="1:1" ht="15">
      <c r="A603" s="13">
        <v>602</v>
      </c>
    </row>
    <row r="604" spans="1:1" ht="15">
      <c r="A604" s="13">
        <v>603</v>
      </c>
    </row>
    <row r="605" spans="1:1" ht="15">
      <c r="A605" s="13">
        <v>604</v>
      </c>
    </row>
    <row r="606" spans="1:1" ht="15">
      <c r="A606" s="13">
        <v>605</v>
      </c>
    </row>
    <row r="607" spans="1:1" ht="15">
      <c r="A607" s="13">
        <v>606</v>
      </c>
    </row>
    <row r="608" spans="1:1" ht="15">
      <c r="A608" s="13">
        <v>607</v>
      </c>
    </row>
    <row r="609" spans="1:1" ht="15">
      <c r="A609" s="13">
        <v>608</v>
      </c>
    </row>
    <row r="610" spans="1:1" ht="15">
      <c r="A610" s="13">
        <v>609</v>
      </c>
    </row>
    <row r="611" spans="1:1" ht="15">
      <c r="A611" s="13">
        <v>610</v>
      </c>
    </row>
    <row r="612" spans="1:1" ht="15">
      <c r="A612" s="13">
        <v>611</v>
      </c>
    </row>
    <row r="613" spans="1:1" ht="15">
      <c r="A613" s="13">
        <v>612</v>
      </c>
    </row>
    <row r="614" spans="1:1" ht="15">
      <c r="A614" s="13">
        <v>613</v>
      </c>
    </row>
    <row r="615" spans="1:1" ht="15">
      <c r="A615" s="13">
        <v>614</v>
      </c>
    </row>
    <row r="616" spans="1:1" ht="15">
      <c r="A616" s="13">
        <v>615</v>
      </c>
    </row>
    <row r="617" spans="1:1" ht="15">
      <c r="A617" s="13">
        <v>616</v>
      </c>
    </row>
    <row r="618" spans="1:1" ht="15">
      <c r="A618" s="13">
        <v>617</v>
      </c>
    </row>
    <row r="619" spans="1:1" ht="15">
      <c r="A619" s="13">
        <v>618</v>
      </c>
    </row>
    <row r="620" spans="1:1" ht="15">
      <c r="A620" s="13">
        <v>619</v>
      </c>
    </row>
    <row r="621" spans="1:1" ht="15">
      <c r="A621" s="13">
        <v>620</v>
      </c>
    </row>
    <row r="622" spans="1:1" ht="15">
      <c r="A622" s="13">
        <v>621</v>
      </c>
    </row>
    <row r="623" spans="1:1" ht="15">
      <c r="A623" s="13">
        <v>622</v>
      </c>
    </row>
    <row r="624" spans="1:1" ht="15">
      <c r="A624" s="13">
        <v>623</v>
      </c>
    </row>
    <row r="625" spans="1:1" ht="15">
      <c r="A625" s="13">
        <v>624</v>
      </c>
    </row>
    <row r="626" spans="1:1" ht="15">
      <c r="A626" s="13">
        <v>625</v>
      </c>
    </row>
    <row r="627" spans="1:1" ht="15">
      <c r="A627" s="13">
        <v>626</v>
      </c>
    </row>
    <row r="628" spans="1:1" ht="15">
      <c r="A628" s="13">
        <v>627</v>
      </c>
    </row>
    <row r="629" spans="1:1" ht="15">
      <c r="A629" s="13">
        <v>628</v>
      </c>
    </row>
    <row r="630" spans="1:1" ht="15">
      <c r="A630" s="13">
        <v>629</v>
      </c>
    </row>
    <row r="631" spans="1:1" ht="15">
      <c r="A631" s="13">
        <v>630</v>
      </c>
    </row>
    <row r="632" spans="1:1" ht="15">
      <c r="A632" s="13">
        <v>631</v>
      </c>
    </row>
    <row r="633" spans="1:1" ht="15">
      <c r="A633" s="13">
        <v>632</v>
      </c>
    </row>
    <row r="634" spans="1:1" ht="15">
      <c r="A634" s="13">
        <v>633</v>
      </c>
    </row>
    <row r="635" spans="1:1" ht="15">
      <c r="A635" s="13">
        <v>634</v>
      </c>
    </row>
    <row r="636" spans="1:1" ht="15">
      <c r="A636" s="13">
        <v>635</v>
      </c>
    </row>
    <row r="637" spans="1:1" ht="15">
      <c r="A637" s="13">
        <v>636</v>
      </c>
    </row>
    <row r="638" spans="1:1" ht="15">
      <c r="A638" s="13">
        <v>637</v>
      </c>
    </row>
    <row r="639" spans="1:1" ht="15">
      <c r="A639" s="13">
        <v>638</v>
      </c>
    </row>
    <row r="640" spans="1:1" ht="15">
      <c r="A640" s="13">
        <v>639</v>
      </c>
    </row>
    <row r="641" spans="1:1" ht="15">
      <c r="A641" s="13">
        <v>640</v>
      </c>
    </row>
    <row r="642" spans="1:1" ht="15">
      <c r="A642" s="13">
        <v>641</v>
      </c>
    </row>
    <row r="643" spans="1:1" ht="15">
      <c r="A643" s="13">
        <v>642</v>
      </c>
    </row>
    <row r="644" spans="1:1" ht="15">
      <c r="A644" s="13">
        <v>643</v>
      </c>
    </row>
    <row r="645" spans="1:1" ht="15">
      <c r="A645" s="13">
        <v>644</v>
      </c>
    </row>
    <row r="646" spans="1:1" ht="15">
      <c r="A646" s="13">
        <v>645</v>
      </c>
    </row>
    <row r="647" spans="1:1" ht="15">
      <c r="A647" s="13">
        <v>646</v>
      </c>
    </row>
    <row r="648" spans="1:1" ht="15">
      <c r="A648" s="13">
        <v>647</v>
      </c>
    </row>
    <row r="649" spans="1:1" ht="15">
      <c r="A649" s="13">
        <v>648</v>
      </c>
    </row>
    <row r="650" spans="1:1" ht="15">
      <c r="A650" s="13">
        <v>649</v>
      </c>
    </row>
    <row r="651" spans="1:1" ht="15">
      <c r="A651" s="13">
        <v>650</v>
      </c>
    </row>
    <row r="652" spans="1:1" ht="15">
      <c r="A652" s="13">
        <v>651</v>
      </c>
    </row>
    <row r="653" spans="1:1" ht="15">
      <c r="A653" s="13">
        <v>652</v>
      </c>
    </row>
    <row r="654" spans="1:1" ht="15">
      <c r="A654" s="13">
        <v>653</v>
      </c>
    </row>
    <row r="655" spans="1:1" ht="15">
      <c r="A655" s="13">
        <v>654</v>
      </c>
    </row>
    <row r="656" spans="1:1" ht="15">
      <c r="A656" s="13">
        <v>655</v>
      </c>
    </row>
    <row r="657" spans="1:1" ht="15">
      <c r="A657" s="13">
        <v>656</v>
      </c>
    </row>
    <row r="658" spans="1:1" ht="15">
      <c r="A658" s="13">
        <v>657</v>
      </c>
    </row>
    <row r="659" spans="1:1" ht="15">
      <c r="A659" s="13">
        <v>658</v>
      </c>
    </row>
    <row r="660" spans="1:1" ht="15">
      <c r="A660" s="13">
        <v>659</v>
      </c>
    </row>
    <row r="661" spans="1:1" ht="15">
      <c r="A661" s="13">
        <v>660</v>
      </c>
    </row>
    <row r="662" spans="1:1" ht="15">
      <c r="A662" s="13">
        <v>661</v>
      </c>
    </row>
    <row r="663" spans="1:1" ht="15">
      <c r="A663" s="13">
        <v>662</v>
      </c>
    </row>
    <row r="664" spans="1:1" ht="15">
      <c r="A664" s="13">
        <v>663</v>
      </c>
    </row>
    <row r="665" spans="1:1" ht="15">
      <c r="A665" s="13">
        <v>664</v>
      </c>
    </row>
    <row r="666" spans="1:1" ht="15">
      <c r="A666" s="13">
        <v>665</v>
      </c>
    </row>
    <row r="667" spans="1:1" ht="15">
      <c r="A667" s="13">
        <v>666</v>
      </c>
    </row>
    <row r="668" spans="1:1" ht="15">
      <c r="A668" s="13">
        <v>667</v>
      </c>
    </row>
    <row r="669" spans="1:1" ht="15">
      <c r="A669" s="13">
        <v>668</v>
      </c>
    </row>
    <row r="670" spans="1:1" ht="15">
      <c r="A670" s="13">
        <v>669</v>
      </c>
    </row>
    <row r="671" spans="1:1" ht="15">
      <c r="A671" s="13">
        <v>670</v>
      </c>
    </row>
    <row r="672" spans="1:1" ht="15">
      <c r="A672" s="13">
        <v>671</v>
      </c>
    </row>
    <row r="673" spans="1:1" ht="15">
      <c r="A673" s="13">
        <v>672</v>
      </c>
    </row>
    <row r="674" spans="1:1" ht="15">
      <c r="A674" s="13">
        <v>673</v>
      </c>
    </row>
    <row r="675" spans="1:1" ht="15">
      <c r="A675" s="13">
        <v>674</v>
      </c>
    </row>
    <row r="676" spans="1:1" ht="15">
      <c r="A676" s="13">
        <v>675</v>
      </c>
    </row>
    <row r="677" spans="1:1" ht="15">
      <c r="A677" s="13">
        <v>676</v>
      </c>
    </row>
    <row r="678" spans="1:1" ht="15">
      <c r="A678" s="13">
        <v>677</v>
      </c>
    </row>
    <row r="679" spans="1:1" ht="15">
      <c r="A679" s="13">
        <v>678</v>
      </c>
    </row>
    <row r="680" spans="1:1" ht="15">
      <c r="A680" s="13">
        <v>679</v>
      </c>
    </row>
    <row r="681" spans="1:1" ht="15">
      <c r="A681" s="13">
        <v>680</v>
      </c>
    </row>
    <row r="682" spans="1:1" ht="15">
      <c r="A682" s="13">
        <v>681</v>
      </c>
    </row>
    <row r="683" spans="1:1" ht="15">
      <c r="A683" s="13">
        <v>682</v>
      </c>
    </row>
    <row r="684" spans="1:1" ht="15">
      <c r="A684" s="13">
        <v>683</v>
      </c>
    </row>
    <row r="685" spans="1:1" ht="15">
      <c r="A685" s="13">
        <v>684</v>
      </c>
    </row>
    <row r="686" spans="1:1" ht="15">
      <c r="A686" s="13">
        <v>685</v>
      </c>
    </row>
    <row r="687" spans="1:1" ht="15">
      <c r="A687" s="13">
        <v>686</v>
      </c>
    </row>
    <row r="688" spans="1:1" ht="15">
      <c r="A688" s="13">
        <v>687</v>
      </c>
    </row>
    <row r="689" spans="1:1" ht="15">
      <c r="A689" s="13">
        <v>688</v>
      </c>
    </row>
    <row r="690" spans="1:1" ht="15">
      <c r="A690" s="13">
        <v>689</v>
      </c>
    </row>
    <row r="691" spans="1:1" ht="15">
      <c r="A691" s="13">
        <v>690</v>
      </c>
    </row>
    <row r="692" spans="1:1" ht="15">
      <c r="A692" s="13">
        <v>691</v>
      </c>
    </row>
    <row r="693" spans="1:1" ht="15">
      <c r="A693" s="13">
        <v>692</v>
      </c>
    </row>
    <row r="694" spans="1:1" ht="15">
      <c r="A694" s="13">
        <v>693</v>
      </c>
    </row>
    <row r="695" spans="1:1" ht="15">
      <c r="A695" s="13">
        <v>694</v>
      </c>
    </row>
    <row r="696" spans="1:1" ht="15">
      <c r="A696" s="13">
        <v>695</v>
      </c>
    </row>
    <row r="697" spans="1:1" ht="15">
      <c r="A697" s="13">
        <v>696</v>
      </c>
    </row>
    <row r="698" spans="1:1" ht="15">
      <c r="A698" s="13">
        <v>697</v>
      </c>
    </row>
    <row r="699" spans="1:1" ht="15">
      <c r="A699" s="13">
        <v>698</v>
      </c>
    </row>
    <row r="700" spans="1:1" ht="15">
      <c r="A700" s="13">
        <v>699</v>
      </c>
    </row>
    <row r="701" spans="1:1" ht="15">
      <c r="A701" s="13">
        <v>700</v>
      </c>
    </row>
    <row r="702" spans="1:1" ht="15">
      <c r="A702" s="13">
        <v>750</v>
      </c>
    </row>
    <row r="703" spans="1:1" ht="15">
      <c r="A703" s="13">
        <v>800</v>
      </c>
    </row>
    <row r="704" spans="1:1" ht="15">
      <c r="A704" s="13">
        <v>850</v>
      </c>
    </row>
    <row r="705" spans="1:1" ht="15">
      <c r="A705" s="13">
        <v>900</v>
      </c>
    </row>
    <row r="706" spans="1:1" ht="15">
      <c r="A706" s="13">
        <v>950</v>
      </c>
    </row>
    <row r="707" spans="1:1" ht="15">
      <c r="A707" s="13">
        <v>1000</v>
      </c>
    </row>
    <row r="708" spans="1:1" ht="15">
      <c r="A708" s="13">
        <v>1050</v>
      </c>
    </row>
    <row r="709" spans="1:1" ht="15">
      <c r="A709" s="13">
        <v>1100</v>
      </c>
    </row>
    <row r="710" spans="1:1" ht="15">
      <c r="A710" s="13">
        <v>1150</v>
      </c>
    </row>
    <row r="711" spans="1:1" ht="15">
      <c r="A711" s="13">
        <v>1200</v>
      </c>
    </row>
    <row r="712" spans="1:1" ht="15">
      <c r="A712" s="13">
        <v>1250</v>
      </c>
    </row>
    <row r="713" spans="1:1" ht="15">
      <c r="A713" s="13">
        <v>1300</v>
      </c>
    </row>
    <row r="714" spans="1:1" ht="15">
      <c r="A714" s="13">
        <v>1350</v>
      </c>
    </row>
    <row r="715" spans="1:1" ht="15">
      <c r="A715" s="13">
        <v>1400</v>
      </c>
    </row>
    <row r="716" spans="1:1" ht="15">
      <c r="A716" s="13">
        <v>1450</v>
      </c>
    </row>
    <row r="717" spans="1:1" ht="15">
      <c r="A717" s="13">
        <v>1500</v>
      </c>
    </row>
    <row r="718" spans="1:1" ht="15">
      <c r="A718" s="13">
        <v>1550</v>
      </c>
    </row>
    <row r="719" spans="1:1" ht="15">
      <c r="A719" s="13">
        <v>1600</v>
      </c>
    </row>
    <row r="720" spans="1:1" ht="15">
      <c r="A720" s="13">
        <v>1650</v>
      </c>
    </row>
    <row r="721" spans="1:1" ht="15">
      <c r="A721" s="13">
        <v>1700</v>
      </c>
    </row>
    <row r="722" spans="1:1" ht="15">
      <c r="A722" s="13">
        <v>1750</v>
      </c>
    </row>
    <row r="723" spans="1:1" ht="15">
      <c r="A723" s="13">
        <v>1800</v>
      </c>
    </row>
    <row r="724" spans="1:1" ht="15">
      <c r="A724" s="13">
        <v>1850</v>
      </c>
    </row>
    <row r="725" spans="1:1" ht="15">
      <c r="A725" s="13">
        <v>1900</v>
      </c>
    </row>
    <row r="726" spans="1:1" ht="15">
      <c r="A726" s="13">
        <v>1950</v>
      </c>
    </row>
    <row r="727" spans="1:1" ht="15">
      <c r="A727" s="13">
        <v>2000</v>
      </c>
    </row>
    <row r="728" spans="1:1" ht="15">
      <c r="A728" s="13">
        <v>2050</v>
      </c>
    </row>
    <row r="729" spans="1:1" ht="15">
      <c r="A729" s="13">
        <v>2100</v>
      </c>
    </row>
    <row r="730" spans="1:1" ht="15">
      <c r="A730" s="13">
        <v>2150</v>
      </c>
    </row>
    <row r="731" spans="1:1" ht="15">
      <c r="A731" s="13">
        <v>2200</v>
      </c>
    </row>
    <row r="732" spans="1:1" ht="15">
      <c r="A732" s="13">
        <v>2250</v>
      </c>
    </row>
    <row r="733" spans="1:1" ht="15">
      <c r="A733" s="13">
        <v>2300</v>
      </c>
    </row>
    <row r="734" spans="1:1" ht="15">
      <c r="A734" s="13">
        <v>2350</v>
      </c>
    </row>
    <row r="735" spans="1:1" ht="15">
      <c r="A735" s="13">
        <v>2400</v>
      </c>
    </row>
    <row r="736" spans="1:1" ht="15">
      <c r="A736" s="13">
        <v>2450</v>
      </c>
    </row>
    <row r="737" spans="1:1" ht="15">
      <c r="A737" s="13">
        <v>2500</v>
      </c>
    </row>
    <row r="738" spans="1:1" ht="15">
      <c r="A738" s="13">
        <v>2550</v>
      </c>
    </row>
    <row r="739" spans="1:1" ht="15">
      <c r="A739" s="13">
        <v>2600</v>
      </c>
    </row>
    <row r="740" spans="1:1" ht="15">
      <c r="A740" s="13">
        <v>2650</v>
      </c>
    </row>
    <row r="741" spans="1:1" ht="15">
      <c r="A741" s="13">
        <v>2700</v>
      </c>
    </row>
    <row r="742" spans="1:1" ht="15">
      <c r="A742" s="13">
        <v>2750</v>
      </c>
    </row>
    <row r="743" spans="1:1" ht="15">
      <c r="A743" s="13">
        <v>2800</v>
      </c>
    </row>
    <row r="744" spans="1:1" ht="15">
      <c r="A744" s="13">
        <v>2850</v>
      </c>
    </row>
    <row r="745" spans="1:1" ht="15">
      <c r="A745" s="13">
        <v>2900</v>
      </c>
    </row>
    <row r="746" spans="1:1" ht="15">
      <c r="A746" s="13">
        <v>2950</v>
      </c>
    </row>
    <row r="747" spans="1:1" ht="15">
      <c r="A747" s="13">
        <v>3000</v>
      </c>
    </row>
    <row r="748" spans="1:1" ht="15">
      <c r="A748" s="13">
        <v>3050</v>
      </c>
    </row>
    <row r="749" spans="1:1" ht="15">
      <c r="A749" s="13">
        <v>3100</v>
      </c>
    </row>
    <row r="750" spans="1:1" ht="15">
      <c r="A750" s="13">
        <v>3150</v>
      </c>
    </row>
    <row r="751" spans="1:1" ht="15">
      <c r="A751" s="13">
        <v>3200</v>
      </c>
    </row>
    <row r="752" spans="1:1" ht="15">
      <c r="A752" s="13">
        <v>3250</v>
      </c>
    </row>
    <row r="753" spans="1:1" ht="15">
      <c r="A753" s="13">
        <v>3300</v>
      </c>
    </row>
    <row r="754" spans="1:1" ht="15">
      <c r="A754" s="13">
        <v>3350</v>
      </c>
    </row>
    <row r="755" spans="1:1" ht="15">
      <c r="A755" s="13">
        <v>3400</v>
      </c>
    </row>
    <row r="756" spans="1:1" ht="15">
      <c r="A756" s="13">
        <v>3450</v>
      </c>
    </row>
    <row r="757" spans="1:1" ht="15">
      <c r="A757" s="13">
        <v>3500</v>
      </c>
    </row>
    <row r="758" spans="1:1" ht="15">
      <c r="A758" s="13">
        <v>3550</v>
      </c>
    </row>
    <row r="759" spans="1:1" ht="15">
      <c r="A759" s="13">
        <v>3600</v>
      </c>
    </row>
    <row r="760" spans="1:1" ht="15">
      <c r="A760" s="13">
        <v>3650</v>
      </c>
    </row>
    <row r="761" spans="1:1" ht="15">
      <c r="A761" s="13">
        <v>3700</v>
      </c>
    </row>
    <row r="762" spans="1:1" ht="15">
      <c r="A762" s="13">
        <v>3750</v>
      </c>
    </row>
    <row r="763" spans="1:1" ht="15">
      <c r="A763" s="13">
        <v>3800</v>
      </c>
    </row>
    <row r="764" spans="1:1" ht="15">
      <c r="A764" s="13">
        <v>3850</v>
      </c>
    </row>
    <row r="765" spans="1:1" ht="15">
      <c r="A765" s="13">
        <v>3900</v>
      </c>
    </row>
    <row r="766" spans="1:1" ht="15">
      <c r="A766" s="13">
        <v>3950</v>
      </c>
    </row>
    <row r="767" spans="1:1" ht="15">
      <c r="A767" s="13">
        <v>4000</v>
      </c>
    </row>
    <row r="768" spans="1:1" ht="15">
      <c r="A768" s="13">
        <v>4050</v>
      </c>
    </row>
    <row r="769" spans="1:1" ht="15">
      <c r="A769" s="13">
        <v>4100</v>
      </c>
    </row>
    <row r="770" spans="1:1" ht="15">
      <c r="A770" s="13">
        <v>4150</v>
      </c>
    </row>
    <row r="771" spans="1:1" ht="15">
      <c r="A771" s="13">
        <v>4200</v>
      </c>
    </row>
    <row r="772" spans="1:1" ht="15">
      <c r="A772" s="13">
        <v>4250</v>
      </c>
    </row>
    <row r="773" spans="1:1" ht="15">
      <c r="A773" s="13">
        <v>4300</v>
      </c>
    </row>
    <row r="774" spans="1:1" ht="15">
      <c r="A774" s="13">
        <v>4350</v>
      </c>
    </row>
    <row r="775" spans="1:1" ht="15">
      <c r="A775" s="13">
        <v>4400</v>
      </c>
    </row>
    <row r="776" spans="1:1" ht="15">
      <c r="A776" s="13">
        <v>4450</v>
      </c>
    </row>
    <row r="777" spans="1:1" ht="15">
      <c r="A777" s="13">
        <v>4500</v>
      </c>
    </row>
    <row r="778" spans="1:1" ht="15">
      <c r="A778" s="13">
        <v>4550</v>
      </c>
    </row>
    <row r="779" spans="1:1" ht="15">
      <c r="A779" s="13">
        <v>4600</v>
      </c>
    </row>
    <row r="780" spans="1:1" ht="15">
      <c r="A780" s="13">
        <v>4650</v>
      </c>
    </row>
    <row r="781" spans="1:1" ht="15">
      <c r="A781" s="13">
        <v>4700</v>
      </c>
    </row>
    <row r="782" spans="1:1" ht="15">
      <c r="A782" s="13">
        <v>4750</v>
      </c>
    </row>
    <row r="783" spans="1:1" ht="15">
      <c r="A783" s="13">
        <v>4800</v>
      </c>
    </row>
    <row r="784" spans="1:1" ht="15">
      <c r="A784" s="13">
        <v>4850</v>
      </c>
    </row>
    <row r="785" spans="1:1" ht="15">
      <c r="A785" s="13">
        <v>4900</v>
      </c>
    </row>
    <row r="786" spans="1:1" ht="15">
      <c r="A786" s="13">
        <v>4950</v>
      </c>
    </row>
    <row r="787" spans="1:1" ht="15">
      <c r="A787" s="13">
        <v>5000</v>
      </c>
    </row>
    <row r="788" spans="1:1" ht="15">
      <c r="A788" s="13">
        <v>5050</v>
      </c>
    </row>
    <row r="789" spans="1:1" ht="15">
      <c r="A789" s="13">
        <v>5100</v>
      </c>
    </row>
    <row r="790" spans="1:1" ht="15">
      <c r="A790" s="13">
        <v>5150</v>
      </c>
    </row>
    <row r="791" spans="1:1" ht="15">
      <c r="A791" s="13">
        <v>5200</v>
      </c>
    </row>
    <row r="792" spans="1:1" ht="15">
      <c r="A792" s="13">
        <v>5250</v>
      </c>
    </row>
    <row r="793" spans="1:1" ht="15">
      <c r="A793" s="13">
        <v>5300</v>
      </c>
    </row>
    <row r="794" spans="1:1" ht="15">
      <c r="A794" s="13">
        <v>5350</v>
      </c>
    </row>
    <row r="795" spans="1:1" ht="15">
      <c r="A795" s="13">
        <v>5400</v>
      </c>
    </row>
    <row r="796" spans="1:1" ht="15">
      <c r="A796" s="13">
        <v>5450</v>
      </c>
    </row>
    <row r="797" spans="1:1" ht="15">
      <c r="A797" s="13">
        <v>5500</v>
      </c>
    </row>
    <row r="798" spans="1:1">
      <c r="A798" s="18"/>
    </row>
    <row r="799" spans="1:1">
      <c r="A799" s="18"/>
    </row>
    <row r="800" spans="1:1">
      <c r="A800" s="18"/>
    </row>
    <row r="801" spans="1:1" ht="15">
      <c r="A801" s="13"/>
    </row>
    <row r="802" spans="1:1" ht="15">
      <c r="A802" s="13"/>
    </row>
    <row r="803" spans="1:1" ht="15">
      <c r="A803" s="13"/>
    </row>
    <row r="804" spans="1:1" ht="15">
      <c r="A804" s="13"/>
    </row>
    <row r="805" spans="1:1" ht="15">
      <c r="A805" s="13"/>
    </row>
    <row r="806" spans="1:1" ht="15">
      <c r="A806" s="13"/>
    </row>
    <row r="807" spans="1:1" ht="15">
      <c r="A807" s="13"/>
    </row>
    <row r="808" spans="1:1" ht="15">
      <c r="A808" s="13"/>
    </row>
    <row r="809" spans="1:1" ht="15">
      <c r="A809" s="13"/>
    </row>
    <row r="810" spans="1:1" ht="15">
      <c r="A810" s="13"/>
    </row>
    <row r="811" spans="1:1" ht="15">
      <c r="A811" s="13"/>
    </row>
    <row r="812" spans="1:1" ht="15">
      <c r="A812" s="13"/>
    </row>
    <row r="813" spans="1:1" ht="15">
      <c r="A813" s="13"/>
    </row>
    <row r="814" spans="1:1" ht="15">
      <c r="A814" s="13"/>
    </row>
    <row r="815" spans="1:1" ht="15">
      <c r="A815" s="13"/>
    </row>
    <row r="816" spans="1:1" ht="15">
      <c r="A816" s="13"/>
    </row>
    <row r="817" spans="1:1" ht="15">
      <c r="A817" s="13"/>
    </row>
    <row r="818" spans="1:1" ht="15">
      <c r="A818" s="13"/>
    </row>
    <row r="819" spans="1:1" ht="15">
      <c r="A819" s="13"/>
    </row>
    <row r="820" spans="1:1" ht="15">
      <c r="A820" s="13"/>
    </row>
    <row r="821" spans="1:1" ht="15">
      <c r="A821" s="13"/>
    </row>
    <row r="822" spans="1:1" ht="15">
      <c r="A822" s="13"/>
    </row>
    <row r="823" spans="1:1" ht="15">
      <c r="A823" s="13"/>
    </row>
    <row r="824" spans="1:1" ht="15">
      <c r="A824" s="13"/>
    </row>
    <row r="825" spans="1:1" ht="15">
      <c r="A825" s="13"/>
    </row>
    <row r="826" spans="1:1" ht="15">
      <c r="A826" s="13"/>
    </row>
    <row r="827" spans="1:1" ht="15">
      <c r="A827" s="13"/>
    </row>
    <row r="828" spans="1:1" ht="15">
      <c r="A828" s="13"/>
    </row>
    <row r="829" spans="1:1" ht="15">
      <c r="A829" s="13"/>
    </row>
    <row r="830" spans="1:1" ht="15">
      <c r="A830" s="13"/>
    </row>
    <row r="831" spans="1:1" ht="15">
      <c r="A831" s="13"/>
    </row>
    <row r="832" spans="1:1" ht="15">
      <c r="A832" s="13"/>
    </row>
    <row r="833" spans="1:1" ht="15">
      <c r="A833" s="13"/>
    </row>
    <row r="834" spans="1:1" ht="15">
      <c r="A834" s="13"/>
    </row>
    <row r="835" spans="1:1" ht="15">
      <c r="A835" s="13"/>
    </row>
    <row r="836" spans="1:1" ht="15">
      <c r="A836" s="13"/>
    </row>
    <row r="837" spans="1:1" ht="15">
      <c r="A837" s="13"/>
    </row>
    <row r="838" spans="1:1" ht="15">
      <c r="A838" s="13"/>
    </row>
    <row r="839" spans="1:1" ht="15">
      <c r="A839" s="13"/>
    </row>
    <row r="840" spans="1:1" ht="15">
      <c r="A840" s="13"/>
    </row>
    <row r="841" spans="1:1" ht="15">
      <c r="A841" s="13"/>
    </row>
    <row r="842" spans="1:1" ht="15">
      <c r="A842" s="13"/>
    </row>
    <row r="843" spans="1:1" ht="15">
      <c r="A843" s="13"/>
    </row>
    <row r="844" spans="1:1" ht="15">
      <c r="A844" s="13"/>
    </row>
    <row r="845" spans="1:1" ht="15">
      <c r="A845" s="13"/>
    </row>
    <row r="846" spans="1:1" ht="15">
      <c r="A846" s="13"/>
    </row>
    <row r="847" spans="1:1" ht="15">
      <c r="A847" s="13"/>
    </row>
    <row r="848" spans="1:1" ht="15">
      <c r="A848" s="13"/>
    </row>
    <row r="849" spans="1:1" ht="15">
      <c r="A849" s="13"/>
    </row>
    <row r="850" spans="1:1" ht="15">
      <c r="A850" s="13"/>
    </row>
    <row r="851" spans="1:1" ht="15">
      <c r="A851" s="13"/>
    </row>
    <row r="852" spans="1:1" ht="15">
      <c r="A852" s="13"/>
    </row>
    <row r="853" spans="1:1" ht="15">
      <c r="A853" s="13"/>
    </row>
    <row r="854" spans="1:1" ht="15">
      <c r="A854" s="13"/>
    </row>
    <row r="855" spans="1:1" ht="15">
      <c r="A855" s="13"/>
    </row>
    <row r="856" spans="1:1" ht="15">
      <c r="A856" s="13"/>
    </row>
    <row r="857" spans="1:1" ht="15">
      <c r="A857" s="13"/>
    </row>
    <row r="858" spans="1:1" ht="15">
      <c r="A858" s="13"/>
    </row>
    <row r="859" spans="1:1" ht="15">
      <c r="A859" s="13"/>
    </row>
    <row r="860" spans="1:1" ht="15">
      <c r="A860" s="13"/>
    </row>
    <row r="861" spans="1:1" ht="15">
      <c r="A861" s="13"/>
    </row>
    <row r="862" spans="1:1" ht="15">
      <c r="A862" s="13"/>
    </row>
    <row r="863" spans="1:1" ht="15">
      <c r="A863" s="13"/>
    </row>
    <row r="864" spans="1:1" ht="15">
      <c r="A864" s="13"/>
    </row>
    <row r="865" spans="1:1" ht="15">
      <c r="A865" s="13"/>
    </row>
    <row r="866" spans="1:1" ht="15">
      <c r="A866" s="13"/>
    </row>
    <row r="867" spans="1:1" ht="15">
      <c r="A867" s="13"/>
    </row>
    <row r="868" spans="1:1" ht="15">
      <c r="A868" s="13"/>
    </row>
    <row r="869" spans="1:1" ht="15">
      <c r="A869" s="13"/>
    </row>
    <row r="870" spans="1:1" ht="15">
      <c r="A870" s="13"/>
    </row>
    <row r="871" spans="1:1" ht="15">
      <c r="A871" s="13"/>
    </row>
    <row r="872" spans="1:1" ht="15">
      <c r="A872" s="13"/>
    </row>
    <row r="873" spans="1:1" ht="15">
      <c r="A873" s="13"/>
    </row>
    <row r="874" spans="1:1" ht="15">
      <c r="A874" s="13"/>
    </row>
    <row r="875" spans="1:1" ht="15">
      <c r="A875" s="13"/>
    </row>
    <row r="876" spans="1:1" ht="15">
      <c r="A876" s="13"/>
    </row>
    <row r="877" spans="1:1" ht="15">
      <c r="A877" s="13"/>
    </row>
    <row r="878" spans="1:1" ht="15">
      <c r="A878" s="13"/>
    </row>
    <row r="879" spans="1:1" ht="15">
      <c r="A879" s="13"/>
    </row>
    <row r="880" spans="1:1" ht="15">
      <c r="A880" s="13"/>
    </row>
    <row r="881" spans="1:1" ht="15">
      <c r="A881" s="13"/>
    </row>
    <row r="882" spans="1:1" ht="15">
      <c r="A882" s="13"/>
    </row>
    <row r="883" spans="1:1" ht="15">
      <c r="A883" s="13"/>
    </row>
    <row r="884" spans="1:1" ht="15">
      <c r="A884" s="13"/>
    </row>
    <row r="885" spans="1:1" ht="15">
      <c r="A885" s="13"/>
    </row>
    <row r="886" spans="1:1" ht="15">
      <c r="A886" s="13"/>
    </row>
    <row r="887" spans="1:1" ht="15">
      <c r="A887" s="13"/>
    </row>
    <row r="888" spans="1:1" ht="15">
      <c r="A888" s="13"/>
    </row>
    <row r="889" spans="1:1" ht="15">
      <c r="A889" s="13"/>
    </row>
    <row r="890" spans="1:1" ht="15">
      <c r="A890" s="13"/>
    </row>
    <row r="891" spans="1:1" ht="15">
      <c r="A891" s="13"/>
    </row>
    <row r="892" spans="1:1" ht="15">
      <c r="A892" s="13"/>
    </row>
    <row r="893" spans="1:1" ht="15">
      <c r="A893" s="13"/>
    </row>
    <row r="894" spans="1:1" ht="15">
      <c r="A894" s="13"/>
    </row>
    <row r="895" spans="1:1" ht="15">
      <c r="A895" s="13"/>
    </row>
    <row r="896" spans="1:1" ht="15">
      <c r="A896" s="13"/>
    </row>
    <row r="897" spans="1:1" ht="15">
      <c r="A897" s="13"/>
    </row>
    <row r="898" spans="1:1" ht="15">
      <c r="A898" s="13"/>
    </row>
    <row r="899" spans="1:1" ht="15">
      <c r="A899" s="13"/>
    </row>
    <row r="900" spans="1:1" ht="15">
      <c r="A900" s="13"/>
    </row>
    <row r="901" spans="1:1" ht="15">
      <c r="A901" s="13"/>
    </row>
    <row r="902" spans="1:1" ht="15">
      <c r="A902" s="13"/>
    </row>
    <row r="903" spans="1:1" ht="15">
      <c r="A903" s="13"/>
    </row>
    <row r="904" spans="1:1" ht="15">
      <c r="A904" s="13"/>
    </row>
    <row r="905" spans="1:1" ht="15">
      <c r="A905" s="13"/>
    </row>
    <row r="906" spans="1:1" ht="15">
      <c r="A906" s="13"/>
    </row>
    <row r="907" spans="1:1" ht="15">
      <c r="A907" s="13"/>
    </row>
    <row r="908" spans="1:1" ht="15">
      <c r="A908" s="13"/>
    </row>
    <row r="909" spans="1:1" ht="15">
      <c r="A909" s="13"/>
    </row>
    <row r="910" spans="1:1" ht="15">
      <c r="A910" s="13"/>
    </row>
    <row r="911" spans="1:1" ht="15">
      <c r="A911" s="13"/>
    </row>
    <row r="912" spans="1:1" ht="15">
      <c r="A912" s="13"/>
    </row>
    <row r="913" spans="1:1" ht="15">
      <c r="A913" s="13"/>
    </row>
    <row r="914" spans="1:1" ht="15">
      <c r="A914" s="13"/>
    </row>
    <row r="915" spans="1:1" ht="15">
      <c r="A915" s="13"/>
    </row>
    <row r="916" spans="1:1" ht="15">
      <c r="A916" s="13"/>
    </row>
    <row r="917" spans="1:1" ht="15">
      <c r="A917" s="13"/>
    </row>
    <row r="918" spans="1:1" ht="15">
      <c r="A918" s="13"/>
    </row>
    <row r="919" spans="1:1" ht="15">
      <c r="A919" s="13"/>
    </row>
    <row r="920" spans="1:1" ht="15">
      <c r="A920" s="13"/>
    </row>
    <row r="921" spans="1:1" ht="15">
      <c r="A921" s="13"/>
    </row>
    <row r="922" spans="1:1" ht="15">
      <c r="A922" s="13"/>
    </row>
    <row r="923" spans="1:1" ht="15">
      <c r="A923" s="13"/>
    </row>
    <row r="924" spans="1:1" ht="15">
      <c r="A924" s="13"/>
    </row>
    <row r="925" spans="1:1" ht="15">
      <c r="A925" s="13"/>
    </row>
    <row r="926" spans="1:1" ht="15">
      <c r="A926" s="13"/>
    </row>
    <row r="927" spans="1:1" ht="15">
      <c r="A927" s="13"/>
    </row>
    <row r="928" spans="1:1" ht="15">
      <c r="A928" s="13"/>
    </row>
    <row r="929" spans="1:1" ht="15">
      <c r="A929" s="13"/>
    </row>
    <row r="930" spans="1:1" ht="15">
      <c r="A930" s="13"/>
    </row>
    <row r="931" spans="1:1" ht="15">
      <c r="A931" s="13"/>
    </row>
    <row r="932" spans="1:1" ht="15">
      <c r="A932" s="13"/>
    </row>
    <row r="933" spans="1:1" ht="15">
      <c r="A933" s="13"/>
    </row>
    <row r="934" spans="1:1" ht="15">
      <c r="A934" s="13"/>
    </row>
    <row r="935" spans="1:1" ht="15">
      <c r="A935" s="13"/>
    </row>
    <row r="936" spans="1:1" ht="15">
      <c r="A936" s="13"/>
    </row>
    <row r="937" spans="1:1" ht="15">
      <c r="A937" s="13"/>
    </row>
    <row r="938" spans="1:1" ht="15">
      <c r="A938" s="13"/>
    </row>
    <row r="939" spans="1:1" ht="15">
      <c r="A939" s="13"/>
    </row>
    <row r="940" spans="1:1" ht="15">
      <c r="A940" s="13"/>
    </row>
    <row r="941" spans="1:1" ht="15">
      <c r="A941" s="13"/>
    </row>
    <row r="942" spans="1:1" ht="15">
      <c r="A942" s="13"/>
    </row>
    <row r="943" spans="1:1" ht="15">
      <c r="A943" s="13"/>
    </row>
    <row r="944" spans="1:1" ht="15">
      <c r="A944" s="13"/>
    </row>
    <row r="945" spans="1:1" ht="15">
      <c r="A945" s="13"/>
    </row>
    <row r="946" spans="1:1" ht="15">
      <c r="A946" s="13"/>
    </row>
    <row r="947" spans="1:1" ht="15">
      <c r="A947" s="13"/>
    </row>
    <row r="948" spans="1:1" ht="15">
      <c r="A948" s="13"/>
    </row>
    <row r="949" spans="1:1" ht="15">
      <c r="A949" s="13"/>
    </row>
    <row r="950" spans="1:1" ht="15">
      <c r="A950" s="13"/>
    </row>
    <row r="951" spans="1:1" ht="15">
      <c r="A951" s="13"/>
    </row>
    <row r="952" spans="1:1" ht="15">
      <c r="A952" s="13"/>
    </row>
    <row r="953" spans="1:1" ht="15">
      <c r="A953" s="13"/>
    </row>
    <row r="954" spans="1:1" ht="15">
      <c r="A954" s="13"/>
    </row>
    <row r="955" spans="1:1" ht="15">
      <c r="A955" s="13"/>
    </row>
    <row r="956" spans="1:1" ht="15">
      <c r="A956" s="13"/>
    </row>
    <row r="957" spans="1:1" ht="15">
      <c r="A957" s="13"/>
    </row>
    <row r="958" spans="1:1" ht="15">
      <c r="A958" s="13"/>
    </row>
    <row r="959" spans="1:1" ht="15">
      <c r="A959" s="13"/>
    </row>
    <row r="960" spans="1:1" ht="15">
      <c r="A960" s="13"/>
    </row>
    <row r="961" spans="1:1" ht="15">
      <c r="A961" s="13"/>
    </row>
    <row r="962" spans="1:1" ht="15">
      <c r="A962" s="13"/>
    </row>
    <row r="963" spans="1:1" ht="15">
      <c r="A963" s="13"/>
    </row>
    <row r="964" spans="1:1" ht="15">
      <c r="A964" s="13"/>
    </row>
    <row r="965" spans="1:1" ht="15">
      <c r="A965" s="13"/>
    </row>
    <row r="966" spans="1:1" ht="15">
      <c r="A966" s="13"/>
    </row>
    <row r="967" spans="1:1" ht="15">
      <c r="A967" s="13"/>
    </row>
    <row r="968" spans="1:1" ht="15">
      <c r="A968" s="13"/>
    </row>
    <row r="969" spans="1:1" ht="15">
      <c r="A969" s="13"/>
    </row>
    <row r="970" spans="1:1" ht="15">
      <c r="A970" s="13"/>
    </row>
    <row r="971" spans="1:1" ht="15">
      <c r="A971" s="13"/>
    </row>
    <row r="972" spans="1:1" ht="15">
      <c r="A972" s="13"/>
    </row>
    <row r="973" spans="1:1" ht="15">
      <c r="A973" s="13"/>
    </row>
    <row r="974" spans="1:1" ht="15">
      <c r="A974" s="13"/>
    </row>
    <row r="975" spans="1:1" ht="15">
      <c r="A975" s="13"/>
    </row>
    <row r="976" spans="1:1" ht="15">
      <c r="A976" s="13"/>
    </row>
    <row r="977" spans="1:1" ht="15">
      <c r="A977" s="13"/>
    </row>
    <row r="978" spans="1:1" ht="15">
      <c r="A978" s="13"/>
    </row>
    <row r="979" spans="1:1" ht="15">
      <c r="A979" s="13"/>
    </row>
    <row r="980" spans="1:1" ht="15">
      <c r="A980" s="13"/>
    </row>
    <row r="981" spans="1:1" ht="15">
      <c r="A981" s="13"/>
    </row>
    <row r="982" spans="1:1" ht="15">
      <c r="A982" s="13"/>
    </row>
    <row r="983" spans="1:1" ht="15">
      <c r="A983" s="13"/>
    </row>
    <row r="984" spans="1:1" ht="15">
      <c r="A984" s="13"/>
    </row>
    <row r="985" spans="1:1" ht="15">
      <c r="A985" s="13"/>
    </row>
    <row r="986" spans="1:1" ht="15">
      <c r="A986" s="13"/>
    </row>
    <row r="987" spans="1:1" ht="15">
      <c r="A987" s="13"/>
    </row>
    <row r="988" spans="1:1" ht="15">
      <c r="A988" s="13"/>
    </row>
    <row r="989" spans="1:1" ht="15">
      <c r="A989" s="13"/>
    </row>
    <row r="990" spans="1:1" ht="15">
      <c r="A990" s="13"/>
    </row>
    <row r="991" spans="1:1" ht="15">
      <c r="A991" s="13"/>
    </row>
    <row r="992" spans="1:1" ht="15">
      <c r="A992" s="13"/>
    </row>
    <row r="993" spans="1:1" ht="15">
      <c r="A993" s="13"/>
    </row>
    <row r="994" spans="1:1" ht="15">
      <c r="A994" s="13"/>
    </row>
    <row r="995" spans="1:1" ht="15">
      <c r="A995" s="13"/>
    </row>
    <row r="996" spans="1:1" ht="15">
      <c r="A996" s="13"/>
    </row>
    <row r="997" spans="1:1" ht="15">
      <c r="A997" s="13"/>
    </row>
    <row r="998" spans="1:1" ht="15">
      <c r="A998" s="13"/>
    </row>
    <row r="999" spans="1:1" ht="15">
      <c r="A999" s="13"/>
    </row>
    <row r="1000" spans="1:1" ht="15">
      <c r="A1000" s="13"/>
    </row>
    <row r="1001" spans="1:1" ht="15">
      <c r="A1001" s="13"/>
    </row>
    <row r="1002" spans="1:1" ht="15">
      <c r="A1002" s="13"/>
    </row>
    <row r="1003" spans="1:1" ht="15">
      <c r="A1003" s="13"/>
    </row>
    <row r="1004" spans="1:1" ht="15">
      <c r="A1004" s="13"/>
    </row>
    <row r="1005" spans="1:1" ht="15">
      <c r="A1005" s="13"/>
    </row>
    <row r="1006" spans="1:1" ht="15">
      <c r="A1006" s="13"/>
    </row>
    <row r="1007" spans="1:1" ht="15">
      <c r="A1007" s="13"/>
    </row>
    <row r="1008" spans="1:1" ht="15">
      <c r="A1008" s="13"/>
    </row>
    <row r="1009" spans="1:1" ht="15">
      <c r="A1009" s="13"/>
    </row>
    <row r="1010" spans="1:1" ht="15">
      <c r="A1010" s="13"/>
    </row>
    <row r="1011" spans="1:1" ht="15">
      <c r="A1011" s="13"/>
    </row>
    <row r="1012" spans="1:1" ht="15">
      <c r="A1012" s="13"/>
    </row>
    <row r="1013" spans="1:1" ht="15">
      <c r="A1013" s="13"/>
    </row>
    <row r="1014" spans="1:1" ht="15">
      <c r="A1014" s="13"/>
    </row>
    <row r="1015" spans="1:1" ht="15">
      <c r="A1015" s="13"/>
    </row>
    <row r="1016" spans="1:1" ht="15">
      <c r="A1016" s="13"/>
    </row>
    <row r="1017" spans="1:1" ht="15">
      <c r="A1017" s="13"/>
    </row>
    <row r="1018" spans="1:1" ht="15">
      <c r="A1018" s="13"/>
    </row>
    <row r="1019" spans="1:1" ht="15">
      <c r="A1019" s="13"/>
    </row>
    <row r="1020" spans="1:1" ht="15">
      <c r="A1020" s="13"/>
    </row>
    <row r="1021" spans="1:1" ht="15">
      <c r="A1021" s="13"/>
    </row>
    <row r="1022" spans="1:1" ht="15">
      <c r="A1022" s="13"/>
    </row>
    <row r="1023" spans="1:1" ht="15">
      <c r="A1023" s="13"/>
    </row>
    <row r="1024" spans="1:1" ht="15">
      <c r="A1024" s="13"/>
    </row>
    <row r="1025" spans="1:1" ht="15">
      <c r="A1025" s="13"/>
    </row>
    <row r="1026" spans="1:1" ht="15">
      <c r="A1026" s="13"/>
    </row>
    <row r="1027" spans="1:1" ht="15">
      <c r="A1027" s="13"/>
    </row>
    <row r="1028" spans="1:1" ht="15">
      <c r="A1028" s="13"/>
    </row>
    <row r="1029" spans="1:1" ht="15">
      <c r="A1029" s="13"/>
    </row>
    <row r="1030" spans="1:1" ht="15">
      <c r="A1030" s="13"/>
    </row>
    <row r="1031" spans="1:1" ht="15">
      <c r="A1031" s="13"/>
    </row>
    <row r="1032" spans="1:1" ht="15">
      <c r="A1032" s="13"/>
    </row>
    <row r="1033" spans="1:1" ht="15">
      <c r="A1033" s="13"/>
    </row>
    <row r="1034" spans="1:1" ht="15">
      <c r="A1034" s="13"/>
    </row>
    <row r="1035" spans="1:1" ht="15">
      <c r="A1035" s="13"/>
    </row>
    <row r="1036" spans="1:1" ht="15">
      <c r="A1036" s="13"/>
    </row>
    <row r="1037" spans="1:1" ht="15">
      <c r="A1037" s="13"/>
    </row>
    <row r="1038" spans="1:1" ht="15">
      <c r="A1038" s="13"/>
    </row>
    <row r="1039" spans="1:1" ht="15">
      <c r="A1039" s="13"/>
    </row>
    <row r="1040" spans="1:1" ht="15">
      <c r="A1040" s="13"/>
    </row>
    <row r="1041" spans="1:1" ht="15">
      <c r="A1041" s="13"/>
    </row>
    <row r="1042" spans="1:1" ht="15">
      <c r="A1042" s="13"/>
    </row>
    <row r="1043" spans="1:1" ht="15">
      <c r="A1043" s="13"/>
    </row>
    <row r="1044" spans="1:1" ht="15">
      <c r="A1044" s="13"/>
    </row>
    <row r="1045" spans="1:1" ht="15">
      <c r="A1045" s="13"/>
    </row>
    <row r="1046" spans="1:1" ht="15">
      <c r="A1046" s="13"/>
    </row>
    <row r="1047" spans="1:1" ht="15">
      <c r="A1047" s="13"/>
    </row>
    <row r="1048" spans="1:1" ht="15">
      <c r="A1048" s="13"/>
    </row>
    <row r="1049" spans="1:1" ht="15">
      <c r="A1049" s="13"/>
    </row>
    <row r="1050" spans="1:1" ht="15">
      <c r="A1050" s="13"/>
    </row>
    <row r="1051" spans="1:1" ht="15">
      <c r="A1051" s="13"/>
    </row>
    <row r="1052" spans="1:1" ht="15">
      <c r="A1052" s="13"/>
    </row>
    <row r="1053" spans="1:1" ht="15">
      <c r="A1053" s="13"/>
    </row>
    <row r="1054" spans="1:1" ht="15">
      <c r="A1054" s="13"/>
    </row>
    <row r="1055" spans="1:1" ht="15">
      <c r="A1055" s="13"/>
    </row>
    <row r="1056" spans="1:1" ht="15">
      <c r="A1056" s="13"/>
    </row>
    <row r="1057" spans="1:1" ht="15">
      <c r="A1057" s="13"/>
    </row>
    <row r="1058" spans="1:1" ht="15">
      <c r="A1058" s="13"/>
    </row>
    <row r="1059" spans="1:1" ht="15">
      <c r="A1059" s="13"/>
    </row>
    <row r="1060" spans="1:1" ht="15">
      <c r="A1060" s="13"/>
    </row>
    <row r="1061" spans="1:1" ht="15">
      <c r="A1061" s="13"/>
    </row>
    <row r="1062" spans="1:1" ht="15">
      <c r="A1062" s="13"/>
    </row>
    <row r="1063" spans="1:1" ht="15">
      <c r="A1063" s="13"/>
    </row>
    <row r="1064" spans="1:1" ht="15">
      <c r="A1064" s="13"/>
    </row>
    <row r="1065" spans="1:1" ht="15">
      <c r="A1065" s="13"/>
    </row>
    <row r="1066" spans="1:1" ht="15">
      <c r="A1066" s="13"/>
    </row>
    <row r="1067" spans="1:1" ht="15">
      <c r="A1067" s="13"/>
    </row>
    <row r="1068" spans="1:1" ht="15">
      <c r="A1068" s="13"/>
    </row>
    <row r="1069" spans="1:1" ht="15">
      <c r="A1069" s="13"/>
    </row>
    <row r="1070" spans="1:1" ht="15">
      <c r="A1070" s="13"/>
    </row>
    <row r="1071" spans="1:1" ht="15">
      <c r="A1071" s="13"/>
    </row>
    <row r="1072" spans="1:1" ht="15">
      <c r="A1072" s="13"/>
    </row>
    <row r="1073" spans="1:1" ht="15">
      <c r="A1073" s="13"/>
    </row>
    <row r="1074" spans="1:1" ht="15">
      <c r="A1074" s="13"/>
    </row>
    <row r="1075" spans="1:1" ht="15">
      <c r="A1075" s="13"/>
    </row>
    <row r="1076" spans="1:1" ht="15">
      <c r="A1076" s="13"/>
    </row>
    <row r="1077" spans="1:1" ht="15">
      <c r="A1077" s="13"/>
    </row>
    <row r="1078" spans="1:1" ht="15">
      <c r="A1078" s="13"/>
    </row>
    <row r="1079" spans="1:1" ht="15">
      <c r="A1079" s="13"/>
    </row>
    <row r="1080" spans="1:1" ht="15">
      <c r="A1080" s="13"/>
    </row>
    <row r="1081" spans="1:1" ht="15">
      <c r="A1081" s="13"/>
    </row>
    <row r="1082" spans="1:1" ht="15">
      <c r="A1082" s="13"/>
    </row>
    <row r="1083" spans="1:1" ht="15">
      <c r="A1083" s="13"/>
    </row>
    <row r="1084" spans="1:1" ht="15">
      <c r="A1084" s="13"/>
    </row>
    <row r="1085" spans="1:1" ht="15">
      <c r="A1085" s="13"/>
    </row>
    <row r="1086" spans="1:1" ht="15">
      <c r="A1086" s="13"/>
    </row>
    <row r="1087" spans="1:1" ht="15">
      <c r="A1087" s="13"/>
    </row>
    <row r="1088" spans="1:1" ht="15">
      <c r="A1088" s="13"/>
    </row>
    <row r="1089" spans="1:1" ht="15">
      <c r="A1089" s="13"/>
    </row>
    <row r="1090" spans="1:1" ht="15">
      <c r="A1090" s="13"/>
    </row>
    <row r="1091" spans="1:1" ht="15">
      <c r="A1091" s="13"/>
    </row>
    <row r="1092" spans="1:1" ht="15">
      <c r="A1092" s="13"/>
    </row>
    <row r="1093" spans="1:1" ht="15">
      <c r="A1093" s="13"/>
    </row>
    <row r="1094" spans="1:1" ht="15">
      <c r="A1094" s="13"/>
    </row>
    <row r="1095" spans="1:1" ht="15">
      <c r="A1095" s="13"/>
    </row>
    <row r="1096" spans="1:1" ht="15">
      <c r="A1096" s="13"/>
    </row>
    <row r="1097" spans="1:1" ht="15">
      <c r="A1097" s="13"/>
    </row>
    <row r="1098" spans="1:1" ht="15">
      <c r="A1098" s="13"/>
    </row>
    <row r="1099" spans="1:1" ht="15">
      <c r="A1099" s="13"/>
    </row>
    <row r="1100" spans="1:1" ht="15">
      <c r="A1100" s="13"/>
    </row>
    <row r="1101" spans="1:1" ht="15">
      <c r="A1101" s="13"/>
    </row>
    <row r="1102" spans="1:1" ht="15">
      <c r="A1102" s="13"/>
    </row>
    <row r="1103" spans="1:1" ht="15">
      <c r="A1103" s="13"/>
    </row>
    <row r="1104" spans="1:1" ht="15">
      <c r="A1104" s="13"/>
    </row>
    <row r="1105" spans="1:1" ht="15">
      <c r="A1105" s="13"/>
    </row>
    <row r="1106" spans="1:1" ht="15">
      <c r="A1106" s="13"/>
    </row>
    <row r="1107" spans="1:1" ht="15">
      <c r="A1107" s="13"/>
    </row>
    <row r="1108" spans="1:1" ht="15">
      <c r="A1108" s="13"/>
    </row>
    <row r="1109" spans="1:1" ht="15">
      <c r="A1109" s="13"/>
    </row>
    <row r="1110" spans="1:1" ht="15">
      <c r="A1110" s="13"/>
    </row>
    <row r="1111" spans="1:1" ht="15">
      <c r="A1111" s="13"/>
    </row>
    <row r="1112" spans="1:1" ht="15">
      <c r="A1112" s="13"/>
    </row>
    <row r="1113" spans="1:1" ht="15">
      <c r="A1113" s="13"/>
    </row>
    <row r="1114" spans="1:1" ht="15">
      <c r="A1114" s="13"/>
    </row>
    <row r="1115" spans="1:1" ht="15">
      <c r="A1115" s="13"/>
    </row>
    <row r="1116" spans="1:1" ht="15">
      <c r="A1116" s="13"/>
    </row>
    <row r="1117" spans="1:1" ht="15">
      <c r="A1117" s="13"/>
    </row>
    <row r="1118" spans="1:1" ht="15">
      <c r="A1118" s="13"/>
    </row>
    <row r="1119" spans="1:1" ht="15">
      <c r="A1119" s="13"/>
    </row>
    <row r="1120" spans="1:1" ht="15">
      <c r="A1120" s="13"/>
    </row>
    <row r="1121" spans="1:1" ht="15">
      <c r="A1121" s="13"/>
    </row>
    <row r="1122" spans="1:1" ht="15">
      <c r="A1122" s="13"/>
    </row>
    <row r="1123" spans="1:1" ht="15">
      <c r="A1123" s="13"/>
    </row>
    <row r="1124" spans="1:1" ht="15">
      <c r="A1124" s="13"/>
    </row>
    <row r="1125" spans="1:1" ht="15">
      <c r="A1125" s="13"/>
    </row>
    <row r="1126" spans="1:1" ht="15">
      <c r="A1126" s="13"/>
    </row>
    <row r="1127" spans="1:1" ht="15">
      <c r="A1127" s="13"/>
    </row>
    <row r="1128" spans="1:1" ht="15">
      <c r="A1128" s="13"/>
    </row>
    <row r="1129" spans="1:1" ht="15">
      <c r="A1129" s="13"/>
    </row>
    <row r="1130" spans="1:1" ht="15">
      <c r="A1130" s="13"/>
    </row>
    <row r="1131" spans="1:1" ht="15">
      <c r="A1131" s="13"/>
    </row>
    <row r="1132" spans="1:1" ht="15">
      <c r="A1132" s="13"/>
    </row>
    <row r="1133" spans="1:1" ht="15">
      <c r="A1133" s="13"/>
    </row>
    <row r="1134" spans="1:1" ht="15">
      <c r="A1134" s="13"/>
    </row>
    <row r="1135" spans="1:1" ht="15">
      <c r="A1135" s="13"/>
    </row>
    <row r="1136" spans="1:1" ht="15">
      <c r="A1136" s="13"/>
    </row>
    <row r="1137" spans="1:1" ht="15">
      <c r="A1137" s="13"/>
    </row>
    <row r="1138" spans="1:1" ht="15">
      <c r="A1138" s="13"/>
    </row>
    <row r="1139" spans="1:1" ht="15">
      <c r="A1139" s="13"/>
    </row>
    <row r="1140" spans="1:1" ht="15">
      <c r="A1140" s="13"/>
    </row>
    <row r="1141" spans="1:1" ht="15">
      <c r="A1141" s="13"/>
    </row>
    <row r="1142" spans="1:1" ht="15">
      <c r="A1142" s="13"/>
    </row>
    <row r="1143" spans="1:1" ht="15">
      <c r="A1143" s="13"/>
    </row>
    <row r="1144" spans="1:1" ht="15">
      <c r="A1144" s="13"/>
    </row>
    <row r="1145" spans="1:1" ht="15">
      <c r="A1145" s="13"/>
    </row>
    <row r="1146" spans="1:1" ht="15">
      <c r="A1146" s="13"/>
    </row>
    <row r="1147" spans="1:1" ht="15">
      <c r="A1147" s="13"/>
    </row>
    <row r="1148" spans="1:1" ht="15">
      <c r="A1148" s="13"/>
    </row>
    <row r="1149" spans="1:1" ht="15">
      <c r="A1149" s="13"/>
    </row>
    <row r="1150" spans="1:1" ht="15">
      <c r="A1150" s="13"/>
    </row>
    <row r="1151" spans="1:1" ht="15">
      <c r="A1151" s="13"/>
    </row>
    <row r="1152" spans="1:1" ht="15">
      <c r="A1152" s="13"/>
    </row>
    <row r="1153" spans="1:1" ht="15">
      <c r="A1153" s="13"/>
    </row>
    <row r="1154" spans="1:1" ht="15">
      <c r="A1154" s="13"/>
    </row>
    <row r="1155" spans="1:1" ht="15">
      <c r="A1155" s="13"/>
    </row>
    <row r="1156" spans="1:1" ht="15">
      <c r="A1156" s="13"/>
    </row>
    <row r="1157" spans="1:1" ht="15">
      <c r="A1157" s="13"/>
    </row>
    <row r="1158" spans="1:1" ht="15">
      <c r="A1158" s="13"/>
    </row>
    <row r="1159" spans="1:1" ht="15">
      <c r="A1159" s="13"/>
    </row>
    <row r="1160" spans="1:1" ht="15">
      <c r="A1160" s="13"/>
    </row>
    <row r="1161" spans="1:1" ht="15">
      <c r="A1161" s="13"/>
    </row>
    <row r="1162" spans="1:1" ht="15">
      <c r="A1162" s="13"/>
    </row>
    <row r="1163" spans="1:1" ht="15">
      <c r="A1163" s="13"/>
    </row>
    <row r="1164" spans="1:1" ht="15">
      <c r="A1164" s="13"/>
    </row>
    <row r="1165" spans="1:1" ht="15">
      <c r="A1165" s="13"/>
    </row>
    <row r="1166" spans="1:1" ht="15">
      <c r="A1166" s="13"/>
    </row>
    <row r="1167" spans="1:1" ht="15">
      <c r="A1167" s="13"/>
    </row>
    <row r="1168" spans="1:1" ht="15">
      <c r="A1168" s="13"/>
    </row>
    <row r="1169" spans="1:1" ht="15">
      <c r="A1169" s="13"/>
    </row>
    <row r="1170" spans="1:1" ht="15">
      <c r="A1170" s="13"/>
    </row>
    <row r="1171" spans="1:1" ht="15">
      <c r="A1171" s="13"/>
    </row>
    <row r="1172" spans="1:1" ht="15">
      <c r="A1172" s="13"/>
    </row>
    <row r="1173" spans="1:1" ht="15">
      <c r="A1173" s="13"/>
    </row>
    <row r="1174" spans="1:1" ht="15">
      <c r="A1174" s="13"/>
    </row>
    <row r="1175" spans="1:1" ht="15">
      <c r="A1175" s="13"/>
    </row>
    <row r="1176" spans="1:1" ht="15">
      <c r="A1176" s="13"/>
    </row>
    <row r="1177" spans="1:1" ht="15">
      <c r="A1177" s="13"/>
    </row>
    <row r="1178" spans="1:1" ht="15">
      <c r="A1178" s="13"/>
    </row>
    <row r="1179" spans="1:1" ht="15">
      <c r="A1179" s="13"/>
    </row>
    <row r="1180" spans="1:1" ht="15">
      <c r="A1180" s="13"/>
    </row>
    <row r="1181" spans="1:1" ht="15">
      <c r="A1181" s="13"/>
    </row>
    <row r="1182" spans="1:1" ht="15">
      <c r="A1182" s="13"/>
    </row>
    <row r="1183" spans="1:1" ht="15">
      <c r="A1183" s="13"/>
    </row>
    <row r="1184" spans="1:1" ht="15">
      <c r="A1184" s="13"/>
    </row>
    <row r="1185" spans="1:1" ht="15">
      <c r="A1185" s="13"/>
    </row>
    <row r="1186" spans="1:1" ht="15">
      <c r="A1186" s="13"/>
    </row>
    <row r="1187" spans="1:1" ht="15">
      <c r="A1187" s="13"/>
    </row>
    <row r="1188" spans="1:1" ht="15">
      <c r="A1188" s="13"/>
    </row>
    <row r="1189" spans="1:1" ht="15">
      <c r="A1189" s="13"/>
    </row>
    <row r="1190" spans="1:1" ht="15">
      <c r="A1190" s="13"/>
    </row>
    <row r="1191" spans="1:1" ht="15">
      <c r="A1191" s="13"/>
    </row>
    <row r="1192" spans="1:1" ht="15">
      <c r="A1192" s="13"/>
    </row>
    <row r="1193" spans="1:1" ht="15">
      <c r="A1193" s="13"/>
    </row>
    <row r="1194" spans="1:1" ht="15">
      <c r="A1194" s="13"/>
    </row>
    <row r="1195" spans="1:1" ht="15">
      <c r="A1195" s="13"/>
    </row>
    <row r="1196" spans="1:1" ht="15">
      <c r="A1196" s="13"/>
    </row>
    <row r="1197" spans="1:1" ht="15">
      <c r="A1197" s="13"/>
    </row>
    <row r="1198" spans="1:1" ht="15">
      <c r="A1198" s="13"/>
    </row>
    <row r="1199" spans="1:1" ht="15">
      <c r="A1199" s="13"/>
    </row>
    <row r="1200" spans="1:1" ht="15">
      <c r="A1200" s="13"/>
    </row>
    <row r="1201" spans="1:1" ht="15">
      <c r="A1201" s="13"/>
    </row>
    <row r="1202" spans="1:1" ht="15">
      <c r="A1202" s="13"/>
    </row>
    <row r="1203" spans="1:1" ht="15">
      <c r="A1203" s="13"/>
    </row>
    <row r="1204" spans="1:1" ht="15">
      <c r="A1204" s="13"/>
    </row>
    <row r="1205" spans="1:1" ht="15">
      <c r="A1205" s="13"/>
    </row>
    <row r="1206" spans="1:1" ht="15">
      <c r="A1206" s="13"/>
    </row>
    <row r="1207" spans="1:1" ht="15">
      <c r="A1207" s="13"/>
    </row>
    <row r="1208" spans="1:1" ht="15">
      <c r="A1208" s="13"/>
    </row>
    <row r="1209" spans="1:1" ht="15">
      <c r="A1209" s="13"/>
    </row>
    <row r="1210" spans="1:1" ht="15">
      <c r="A1210" s="13"/>
    </row>
    <row r="1211" spans="1:1" ht="15">
      <c r="A1211" s="13"/>
    </row>
    <row r="1212" spans="1:1" ht="15">
      <c r="A1212" s="13"/>
    </row>
    <row r="1213" spans="1:1" ht="15">
      <c r="A1213" s="13"/>
    </row>
    <row r="1214" spans="1:1" ht="15">
      <c r="A1214" s="13"/>
    </row>
    <row r="1215" spans="1:1" ht="15">
      <c r="A1215" s="13"/>
    </row>
    <row r="1216" spans="1:1" ht="15">
      <c r="A1216" s="13"/>
    </row>
    <row r="1217" spans="1:1" ht="15">
      <c r="A1217" s="13"/>
    </row>
    <row r="1218" spans="1:1" ht="15">
      <c r="A1218" s="13"/>
    </row>
    <row r="1219" spans="1:1" ht="15">
      <c r="A1219" s="13"/>
    </row>
    <row r="1220" spans="1:1" ht="15">
      <c r="A1220" s="13"/>
    </row>
    <row r="1221" spans="1:1" ht="15">
      <c r="A1221" s="13"/>
    </row>
    <row r="1222" spans="1:1" ht="15">
      <c r="A1222" s="13"/>
    </row>
    <row r="1223" spans="1:1" ht="15">
      <c r="A1223" s="13"/>
    </row>
    <row r="1224" spans="1:1" ht="15">
      <c r="A1224" s="13"/>
    </row>
    <row r="1225" spans="1:1" ht="15">
      <c r="A1225" s="13"/>
    </row>
    <row r="1226" spans="1:1" ht="15">
      <c r="A1226" s="13"/>
    </row>
    <row r="1227" spans="1:1" ht="15">
      <c r="A1227" s="13"/>
    </row>
    <row r="1228" spans="1:1" ht="15">
      <c r="A1228" s="13"/>
    </row>
    <row r="1229" spans="1:1" ht="15">
      <c r="A1229" s="13"/>
    </row>
    <row r="1230" spans="1:1" ht="15">
      <c r="A1230" s="13"/>
    </row>
    <row r="1231" spans="1:1" ht="15">
      <c r="A1231" s="13"/>
    </row>
    <row r="1232" spans="1:1" ht="15">
      <c r="A1232" s="13"/>
    </row>
    <row r="1233" spans="1:1" ht="15">
      <c r="A1233" s="13"/>
    </row>
    <row r="1234" spans="1:1" ht="15">
      <c r="A1234" s="13"/>
    </row>
    <row r="1235" spans="1:1" ht="15">
      <c r="A1235" s="13"/>
    </row>
    <row r="1236" spans="1:1" ht="15">
      <c r="A1236" s="13"/>
    </row>
    <row r="1237" spans="1:1" ht="15">
      <c r="A1237" s="13"/>
    </row>
    <row r="1238" spans="1:1" ht="15">
      <c r="A1238" s="13"/>
    </row>
    <row r="1239" spans="1:1" ht="15">
      <c r="A1239" s="13"/>
    </row>
    <row r="1240" spans="1:1" ht="15">
      <c r="A1240" s="13"/>
    </row>
    <row r="1241" spans="1:1" ht="15">
      <c r="A1241" s="13"/>
    </row>
    <row r="1242" spans="1:1" ht="15">
      <c r="A1242" s="13"/>
    </row>
    <row r="1243" spans="1:1" ht="15">
      <c r="A1243" s="13"/>
    </row>
    <row r="1244" spans="1:1" ht="15">
      <c r="A1244" s="13"/>
    </row>
    <row r="1245" spans="1:1" ht="15">
      <c r="A1245" s="13"/>
    </row>
    <row r="1246" spans="1:1" ht="15">
      <c r="A1246" s="13"/>
    </row>
    <row r="1247" spans="1:1" ht="15">
      <c r="A1247" s="13"/>
    </row>
    <row r="1248" spans="1:1" ht="15">
      <c r="A1248" s="13"/>
    </row>
    <row r="1249" spans="1:1" ht="15">
      <c r="A1249" s="13"/>
    </row>
    <row r="1250" spans="1:1" ht="15">
      <c r="A1250" s="13"/>
    </row>
    <row r="1251" spans="1:1" ht="15">
      <c r="A1251" s="13"/>
    </row>
    <row r="1252" spans="1:1" ht="15">
      <c r="A1252" s="13"/>
    </row>
    <row r="1253" spans="1:1" ht="15">
      <c r="A1253" s="13"/>
    </row>
    <row r="1254" spans="1:1" ht="15">
      <c r="A1254" s="13"/>
    </row>
    <row r="1255" spans="1:1" ht="15">
      <c r="A1255" s="13"/>
    </row>
    <row r="1256" spans="1:1" ht="15">
      <c r="A1256" s="13"/>
    </row>
    <row r="1257" spans="1:1" ht="15">
      <c r="A1257" s="13"/>
    </row>
    <row r="1258" spans="1:1" ht="15">
      <c r="A1258" s="13"/>
    </row>
    <row r="1259" spans="1:1" ht="15">
      <c r="A1259" s="13"/>
    </row>
    <row r="1260" spans="1:1" ht="15">
      <c r="A1260" s="13"/>
    </row>
    <row r="1261" spans="1:1" ht="15">
      <c r="A1261" s="13"/>
    </row>
    <row r="1262" spans="1:1" ht="15">
      <c r="A1262" s="13"/>
    </row>
    <row r="1263" spans="1:1" ht="15">
      <c r="A1263" s="13"/>
    </row>
    <row r="1264" spans="1:1" ht="15">
      <c r="A1264" s="13"/>
    </row>
    <row r="1265" spans="1:1" ht="15">
      <c r="A1265" s="13"/>
    </row>
    <row r="1266" spans="1:1" ht="15">
      <c r="A1266" s="13"/>
    </row>
    <row r="1267" spans="1:1" ht="15">
      <c r="A1267" s="13"/>
    </row>
    <row r="1268" spans="1:1" ht="15">
      <c r="A1268" s="13"/>
    </row>
    <row r="1269" spans="1:1" ht="15">
      <c r="A1269" s="13"/>
    </row>
    <row r="1270" spans="1:1" ht="15">
      <c r="A1270" s="13"/>
    </row>
    <row r="1271" spans="1:1" ht="15">
      <c r="A1271" s="13"/>
    </row>
    <row r="1272" spans="1:1" ht="15">
      <c r="A1272" s="13"/>
    </row>
    <row r="1273" spans="1:1" ht="15">
      <c r="A1273" s="13"/>
    </row>
    <row r="1274" spans="1:1" ht="15">
      <c r="A1274" s="13"/>
    </row>
    <row r="1275" spans="1:1" ht="15">
      <c r="A1275" s="13"/>
    </row>
    <row r="1276" spans="1:1" ht="15">
      <c r="A1276" s="13"/>
    </row>
    <row r="1277" spans="1:1" ht="15">
      <c r="A1277" s="13"/>
    </row>
    <row r="1278" spans="1:1" ht="15">
      <c r="A1278" s="13"/>
    </row>
    <row r="1279" spans="1:1" ht="15">
      <c r="A1279" s="13"/>
    </row>
    <row r="1280" spans="1:1" ht="15">
      <c r="A1280" s="13"/>
    </row>
    <row r="1281" spans="1:1" ht="15">
      <c r="A1281" s="13"/>
    </row>
    <row r="1282" spans="1:1" ht="15">
      <c r="A1282" s="13"/>
    </row>
    <row r="1283" spans="1:1" ht="15">
      <c r="A1283" s="13"/>
    </row>
    <row r="1284" spans="1:1" ht="15">
      <c r="A1284" s="13"/>
    </row>
    <row r="1285" spans="1:1" ht="15">
      <c r="A1285" s="13"/>
    </row>
    <row r="1286" spans="1:1" ht="15">
      <c r="A1286" s="13"/>
    </row>
    <row r="1287" spans="1:1" ht="15">
      <c r="A1287" s="13"/>
    </row>
    <row r="1288" spans="1:1" ht="15">
      <c r="A1288" s="13"/>
    </row>
    <row r="1289" spans="1:1" ht="15">
      <c r="A1289" s="13"/>
    </row>
    <row r="1290" spans="1:1" ht="15">
      <c r="A1290" s="13"/>
    </row>
    <row r="1291" spans="1:1" ht="15">
      <c r="A1291" s="13"/>
    </row>
    <row r="1292" spans="1:1" ht="15">
      <c r="A1292" s="13"/>
    </row>
    <row r="1293" spans="1:1" ht="15">
      <c r="A1293" s="13"/>
    </row>
    <row r="1294" spans="1:1" ht="15">
      <c r="A1294" s="13"/>
    </row>
    <row r="1295" spans="1:1" ht="15">
      <c r="A1295" s="13"/>
    </row>
    <row r="1296" spans="1:1" ht="15">
      <c r="A1296" s="13"/>
    </row>
    <row r="1297" spans="1:1" ht="15">
      <c r="A1297" s="13"/>
    </row>
    <row r="1298" spans="1:1" ht="15">
      <c r="A1298" s="13"/>
    </row>
    <row r="1299" spans="1:1" ht="15">
      <c r="A1299" s="13"/>
    </row>
    <row r="1300" spans="1:1" ht="15">
      <c r="A1300" s="13"/>
    </row>
    <row r="1301" spans="1:1" ht="15">
      <c r="A1301" s="13"/>
    </row>
    <row r="1302" spans="1:1" ht="15">
      <c r="A1302" s="13"/>
    </row>
    <row r="1303" spans="1:1" ht="15">
      <c r="A1303" s="13"/>
    </row>
    <row r="1304" spans="1:1" ht="15">
      <c r="A1304" s="13"/>
    </row>
    <row r="1305" spans="1:1" ht="15">
      <c r="A1305" s="13"/>
    </row>
    <row r="1306" spans="1:1" ht="15">
      <c r="A1306" s="13"/>
    </row>
    <row r="1307" spans="1:1" ht="15">
      <c r="A1307" s="13"/>
    </row>
    <row r="1308" spans="1:1" ht="15">
      <c r="A1308" s="13"/>
    </row>
    <row r="1309" spans="1:1" ht="15">
      <c r="A1309" s="13"/>
    </row>
    <row r="1310" spans="1:1" ht="15">
      <c r="A1310" s="13"/>
    </row>
    <row r="1311" spans="1:1" ht="15">
      <c r="A1311" s="13"/>
    </row>
    <row r="1312" spans="1:1" ht="15">
      <c r="A1312" s="13"/>
    </row>
    <row r="1313" spans="1:1" ht="15">
      <c r="A1313" s="13"/>
    </row>
    <row r="1314" spans="1:1" ht="15">
      <c r="A1314" s="13"/>
    </row>
    <row r="1315" spans="1:1" ht="15">
      <c r="A1315" s="13"/>
    </row>
    <row r="1316" spans="1:1" ht="15">
      <c r="A1316" s="13"/>
    </row>
    <row r="1317" spans="1:1" ht="15">
      <c r="A1317" s="13"/>
    </row>
    <row r="1318" spans="1:1" ht="15">
      <c r="A1318" s="13"/>
    </row>
    <row r="1319" spans="1:1" ht="15">
      <c r="A1319" s="13"/>
    </row>
    <row r="1320" spans="1:1" ht="15">
      <c r="A1320" s="13"/>
    </row>
    <row r="1321" spans="1:1" ht="15">
      <c r="A1321" s="13"/>
    </row>
    <row r="1322" spans="1:1" ht="15">
      <c r="A1322" s="13"/>
    </row>
    <row r="1323" spans="1:1" ht="15">
      <c r="A1323" s="13"/>
    </row>
    <row r="1324" spans="1:1" ht="15">
      <c r="A1324" s="13"/>
    </row>
    <row r="1325" spans="1:1" ht="15">
      <c r="A1325" s="13"/>
    </row>
    <row r="1326" spans="1:1" ht="15">
      <c r="A1326" s="13"/>
    </row>
    <row r="1327" spans="1:1" ht="15">
      <c r="A1327" s="13"/>
    </row>
    <row r="1328" spans="1:1" ht="15">
      <c r="A1328" s="13"/>
    </row>
    <row r="1329" spans="1:1" ht="15">
      <c r="A1329" s="13"/>
    </row>
    <row r="1330" spans="1:1" ht="15">
      <c r="A1330" s="13"/>
    </row>
    <row r="1331" spans="1:1" ht="15">
      <c r="A1331" s="13"/>
    </row>
    <row r="1332" spans="1:1" ht="15">
      <c r="A1332" s="13"/>
    </row>
    <row r="1333" spans="1:1" ht="15">
      <c r="A1333" s="13"/>
    </row>
    <row r="1334" spans="1:1" ht="15">
      <c r="A1334" s="13"/>
    </row>
    <row r="1335" spans="1:1" ht="15">
      <c r="A1335" s="13"/>
    </row>
    <row r="1336" spans="1:1" ht="15">
      <c r="A1336" s="13"/>
    </row>
    <row r="1337" spans="1:1" ht="15">
      <c r="A1337" s="13"/>
    </row>
    <row r="1338" spans="1:1" ht="15">
      <c r="A1338" s="13"/>
    </row>
    <row r="1339" spans="1:1" ht="15">
      <c r="A1339" s="13"/>
    </row>
    <row r="1340" spans="1:1" ht="15">
      <c r="A1340" s="13"/>
    </row>
    <row r="1341" spans="1:1" ht="15">
      <c r="A1341" s="13"/>
    </row>
    <row r="1342" spans="1:1" ht="15">
      <c r="A1342" s="13"/>
    </row>
    <row r="1343" spans="1:1" ht="15">
      <c r="A1343" s="13"/>
    </row>
    <row r="1344" spans="1:1" ht="15">
      <c r="A1344" s="13"/>
    </row>
    <row r="1345" spans="1:1" ht="15">
      <c r="A1345" s="13"/>
    </row>
    <row r="1346" spans="1:1" ht="15">
      <c r="A1346" s="13"/>
    </row>
    <row r="1347" spans="1:1" ht="15">
      <c r="A1347" s="13"/>
    </row>
    <row r="1348" spans="1:1" ht="15">
      <c r="A1348" s="13"/>
    </row>
    <row r="1349" spans="1:1" ht="15">
      <c r="A1349" s="13"/>
    </row>
    <row r="1350" spans="1:1" ht="15">
      <c r="A1350" s="13"/>
    </row>
    <row r="1351" spans="1:1" ht="15">
      <c r="A1351" s="13"/>
    </row>
    <row r="1352" spans="1:1" ht="15">
      <c r="A1352" s="13"/>
    </row>
    <row r="1353" spans="1:1" ht="15">
      <c r="A1353" s="13"/>
    </row>
    <row r="1354" spans="1:1" ht="15">
      <c r="A1354" s="13"/>
    </row>
    <row r="1355" spans="1:1" ht="15">
      <c r="A1355" s="13"/>
    </row>
    <row r="1356" spans="1:1" ht="15">
      <c r="A1356" s="13"/>
    </row>
    <row r="1357" spans="1:1" ht="15">
      <c r="A1357" s="13"/>
    </row>
    <row r="1358" spans="1:1" ht="15">
      <c r="A1358" s="13"/>
    </row>
    <row r="1359" spans="1:1" ht="15">
      <c r="A1359" s="13"/>
    </row>
    <row r="1360" spans="1:1" ht="15">
      <c r="A1360" s="13"/>
    </row>
    <row r="1361" spans="1:1" ht="15">
      <c r="A1361" s="13"/>
    </row>
    <row r="1362" spans="1:1" ht="15">
      <c r="A1362" s="13"/>
    </row>
    <row r="1363" spans="1:1" ht="15">
      <c r="A1363" s="13"/>
    </row>
    <row r="1364" spans="1:1" ht="15">
      <c r="A1364" s="13"/>
    </row>
    <row r="1365" spans="1:1" ht="15">
      <c r="A1365" s="13"/>
    </row>
    <row r="1366" spans="1:1" ht="15">
      <c r="A1366" s="13"/>
    </row>
    <row r="1367" spans="1:1" ht="15">
      <c r="A1367" s="13"/>
    </row>
    <row r="1368" spans="1:1" ht="15">
      <c r="A1368" s="13"/>
    </row>
    <row r="1369" spans="1:1" ht="15">
      <c r="A1369" s="13"/>
    </row>
    <row r="1370" spans="1:1" ht="15">
      <c r="A1370" s="13"/>
    </row>
    <row r="1371" spans="1:1" ht="15">
      <c r="A1371" s="13"/>
    </row>
    <row r="1372" spans="1:1" ht="15">
      <c r="A1372" s="13"/>
    </row>
    <row r="1373" spans="1:1" ht="15">
      <c r="A1373" s="13"/>
    </row>
    <row r="1374" spans="1:1" ht="15">
      <c r="A1374" s="13"/>
    </row>
    <row r="1375" spans="1:1" ht="15">
      <c r="A1375" s="13"/>
    </row>
    <row r="1376" spans="1:1" ht="15">
      <c r="A1376" s="13"/>
    </row>
    <row r="1377" spans="1:1" ht="15">
      <c r="A1377" s="13"/>
    </row>
    <row r="1378" spans="1:1" ht="15">
      <c r="A1378" s="13"/>
    </row>
    <row r="1379" spans="1:1" ht="15">
      <c r="A1379" s="13"/>
    </row>
    <row r="1380" spans="1:1" ht="15">
      <c r="A1380" s="13"/>
    </row>
    <row r="1381" spans="1:1" ht="15">
      <c r="A1381" s="13"/>
    </row>
    <row r="1382" spans="1:1" ht="15">
      <c r="A1382" s="13"/>
    </row>
    <row r="1383" spans="1:1" ht="15">
      <c r="A1383" s="13"/>
    </row>
    <row r="1384" spans="1:1" ht="15">
      <c r="A1384" s="13"/>
    </row>
    <row r="1385" spans="1:1" ht="15">
      <c r="A1385" s="13"/>
    </row>
    <row r="1386" spans="1:1" ht="15">
      <c r="A1386" s="13"/>
    </row>
    <row r="1387" spans="1:1" ht="15">
      <c r="A1387" s="13"/>
    </row>
    <row r="1388" spans="1:1" ht="15">
      <c r="A1388" s="13"/>
    </row>
    <row r="1389" spans="1:1" ht="15">
      <c r="A1389" s="13"/>
    </row>
    <row r="1390" spans="1:1" ht="15">
      <c r="A1390" s="13"/>
    </row>
    <row r="1391" spans="1:1" ht="15">
      <c r="A1391" s="13"/>
    </row>
    <row r="1392" spans="1:1" ht="15">
      <c r="A1392" s="13"/>
    </row>
    <row r="1393" spans="1:1" ht="15">
      <c r="A1393" s="13"/>
    </row>
    <row r="1394" spans="1:1" ht="15">
      <c r="A1394" s="13"/>
    </row>
    <row r="1395" spans="1:1" ht="15">
      <c r="A1395" s="13"/>
    </row>
    <row r="1396" spans="1:1" ht="15">
      <c r="A1396" s="13"/>
    </row>
    <row r="1397" spans="1:1" ht="15">
      <c r="A1397" s="13"/>
    </row>
    <row r="1398" spans="1:1" ht="15">
      <c r="A1398" s="13"/>
    </row>
    <row r="1399" spans="1:1" ht="15">
      <c r="A1399" s="13"/>
    </row>
    <row r="1400" spans="1:1" ht="15">
      <c r="A1400" s="13"/>
    </row>
    <row r="1401" spans="1:1" ht="15">
      <c r="A1401" s="13"/>
    </row>
    <row r="1402" spans="1:1" ht="15">
      <c r="A1402" s="13"/>
    </row>
    <row r="1403" spans="1:1" ht="15">
      <c r="A1403" s="13"/>
    </row>
    <row r="1404" spans="1:1" ht="15">
      <c r="A1404" s="13"/>
    </row>
    <row r="1405" spans="1:1" ht="15">
      <c r="A1405" s="13"/>
    </row>
    <row r="1406" spans="1:1" ht="15">
      <c r="A1406" s="13"/>
    </row>
    <row r="1407" spans="1:1" ht="15">
      <c r="A1407" s="13"/>
    </row>
    <row r="1408" spans="1:1" ht="15">
      <c r="A1408" s="13"/>
    </row>
    <row r="1409" spans="1:1" ht="15">
      <c r="A1409" s="13"/>
    </row>
    <row r="1410" spans="1:1" ht="15">
      <c r="A1410" s="13"/>
    </row>
    <row r="1411" spans="1:1" ht="15">
      <c r="A1411" s="13"/>
    </row>
    <row r="1412" spans="1:1" ht="15">
      <c r="A1412" s="13"/>
    </row>
    <row r="1413" spans="1:1" ht="15">
      <c r="A1413" s="13"/>
    </row>
    <row r="1414" spans="1:1" ht="15">
      <c r="A1414" s="13"/>
    </row>
    <row r="1415" spans="1:1" ht="15">
      <c r="A1415" s="13"/>
    </row>
    <row r="1416" spans="1:1" ht="15">
      <c r="A1416" s="13"/>
    </row>
    <row r="1417" spans="1:1" ht="15">
      <c r="A1417" s="13"/>
    </row>
    <row r="1418" spans="1:1" ht="15">
      <c r="A1418" s="13"/>
    </row>
    <row r="1419" spans="1:1" ht="15">
      <c r="A1419" s="13"/>
    </row>
    <row r="1420" spans="1:1" ht="15">
      <c r="A1420" s="13"/>
    </row>
    <row r="1421" spans="1:1" ht="15">
      <c r="A1421" s="13"/>
    </row>
    <row r="1422" spans="1:1" ht="15">
      <c r="A1422" s="13"/>
    </row>
    <row r="1423" spans="1:1" ht="15">
      <c r="A1423" s="13"/>
    </row>
    <row r="1424" spans="1:1" ht="15">
      <c r="A1424" s="13"/>
    </row>
    <row r="1425" spans="1:1" ht="15">
      <c r="A1425" s="13"/>
    </row>
    <row r="1426" spans="1:1" ht="15">
      <c r="A1426" s="13"/>
    </row>
    <row r="1427" spans="1:1" ht="15">
      <c r="A1427" s="13"/>
    </row>
    <row r="1428" spans="1:1" ht="15">
      <c r="A1428" s="13"/>
    </row>
    <row r="1429" spans="1:1" ht="15">
      <c r="A1429" s="13"/>
    </row>
    <row r="1430" spans="1:1" ht="15">
      <c r="A1430" s="13"/>
    </row>
    <row r="1431" spans="1:1" ht="15">
      <c r="A1431" s="13"/>
    </row>
    <row r="1432" spans="1:1" ht="15">
      <c r="A1432" s="13"/>
    </row>
    <row r="1433" spans="1:1" ht="15">
      <c r="A1433" s="13"/>
    </row>
    <row r="1434" spans="1:1" ht="15">
      <c r="A1434" s="13"/>
    </row>
    <row r="1435" spans="1:1" ht="15">
      <c r="A1435" s="13"/>
    </row>
    <row r="1436" spans="1:1" ht="15">
      <c r="A1436" s="13"/>
    </row>
    <row r="1437" spans="1:1" ht="15">
      <c r="A1437" s="13"/>
    </row>
    <row r="1438" spans="1:1" ht="15">
      <c r="A1438" s="13"/>
    </row>
    <row r="1439" spans="1:1" ht="15">
      <c r="A1439" s="13"/>
    </row>
    <row r="1440" spans="1:1" ht="15">
      <c r="A1440" s="13"/>
    </row>
    <row r="1441" spans="1:1" ht="15">
      <c r="A1441" s="13"/>
    </row>
    <row r="1442" spans="1:1" ht="15">
      <c r="A1442" s="13"/>
    </row>
    <row r="1443" spans="1:1" ht="15">
      <c r="A1443" s="13"/>
    </row>
    <row r="1444" spans="1:1" ht="15">
      <c r="A1444" s="13"/>
    </row>
    <row r="1445" spans="1:1" ht="15">
      <c r="A1445" s="13"/>
    </row>
    <row r="1446" spans="1:1" ht="15">
      <c r="A1446" s="13"/>
    </row>
    <row r="1447" spans="1:1" ht="15">
      <c r="A1447" s="13"/>
    </row>
    <row r="1448" spans="1:1" ht="15">
      <c r="A1448" s="13"/>
    </row>
    <row r="1449" spans="1:1" ht="15">
      <c r="A1449" s="13"/>
    </row>
    <row r="1450" spans="1:1" ht="15">
      <c r="A1450" s="13"/>
    </row>
    <row r="1451" spans="1:1" ht="15">
      <c r="A1451" s="13"/>
    </row>
    <row r="1452" spans="1:1" ht="15">
      <c r="A1452" s="13"/>
    </row>
    <row r="1453" spans="1:1" ht="15">
      <c r="A1453" s="13"/>
    </row>
    <row r="1454" spans="1:1" ht="15">
      <c r="A1454" s="13"/>
    </row>
    <row r="1455" spans="1:1" ht="15">
      <c r="A1455" s="13"/>
    </row>
    <row r="1456" spans="1:1" ht="15">
      <c r="A1456" s="13"/>
    </row>
    <row r="1457" spans="1:1" ht="15">
      <c r="A1457" s="13"/>
    </row>
    <row r="1458" spans="1:1" ht="15">
      <c r="A1458" s="13"/>
    </row>
    <row r="1459" spans="1:1" ht="15">
      <c r="A1459" s="13"/>
    </row>
    <row r="1460" spans="1:1" ht="15">
      <c r="A1460" s="13"/>
    </row>
    <row r="1461" spans="1:1" ht="15">
      <c r="A1461" s="13"/>
    </row>
    <row r="1462" spans="1:1" ht="15">
      <c r="A1462" s="13"/>
    </row>
    <row r="1463" spans="1:1" ht="15">
      <c r="A1463" s="13"/>
    </row>
    <row r="1464" spans="1:1" ht="15">
      <c r="A1464" s="13"/>
    </row>
    <row r="1465" spans="1:1" ht="15">
      <c r="A1465" s="13"/>
    </row>
    <row r="1466" spans="1:1" ht="15">
      <c r="A1466" s="13"/>
    </row>
    <row r="1467" spans="1:1" ht="15">
      <c r="A1467" s="13"/>
    </row>
    <row r="1468" spans="1:1" ht="15">
      <c r="A1468" s="13"/>
    </row>
    <row r="1469" spans="1:1" ht="15">
      <c r="A1469" s="13"/>
    </row>
    <row r="1470" spans="1:1" ht="15">
      <c r="A1470" s="13"/>
    </row>
    <row r="1471" spans="1:1" ht="15">
      <c r="A1471" s="13"/>
    </row>
    <row r="1472" spans="1:1" ht="15">
      <c r="A1472" s="13"/>
    </row>
    <row r="1473" spans="1:1" ht="15">
      <c r="A1473" s="13"/>
    </row>
    <row r="1474" spans="1:1" ht="15">
      <c r="A1474" s="13"/>
    </row>
    <row r="1475" spans="1:1" ht="15">
      <c r="A1475" s="13"/>
    </row>
    <row r="1476" spans="1:1" ht="15">
      <c r="A1476" s="13"/>
    </row>
    <row r="1477" spans="1:1" ht="15">
      <c r="A1477" s="13"/>
    </row>
    <row r="1478" spans="1:1" ht="15">
      <c r="A1478" s="13"/>
    </row>
    <row r="1479" spans="1:1" ht="15">
      <c r="A1479" s="13"/>
    </row>
    <row r="1480" spans="1:1" ht="15">
      <c r="A1480" s="13"/>
    </row>
    <row r="1481" spans="1:1" ht="15">
      <c r="A1481" s="13"/>
    </row>
    <row r="1482" spans="1:1" ht="15">
      <c r="A1482" s="13"/>
    </row>
    <row r="1483" spans="1:1" ht="15">
      <c r="A1483" s="13"/>
    </row>
    <row r="1484" spans="1:1" ht="15">
      <c r="A1484" s="13"/>
    </row>
    <row r="1485" spans="1:1" ht="15">
      <c r="A1485" s="13"/>
    </row>
    <row r="1486" spans="1:1" ht="15">
      <c r="A1486" s="13"/>
    </row>
    <row r="1487" spans="1:1" ht="15">
      <c r="A1487" s="13"/>
    </row>
    <row r="1488" spans="1:1" ht="15">
      <c r="A1488" s="13"/>
    </row>
    <row r="1489" spans="1:1" ht="15">
      <c r="A1489" s="13"/>
    </row>
    <row r="1490" spans="1:1" ht="15">
      <c r="A1490" s="13"/>
    </row>
    <row r="1491" spans="1:1" ht="15">
      <c r="A1491" s="13"/>
    </row>
    <row r="1492" spans="1:1" ht="15">
      <c r="A1492" s="13"/>
    </row>
    <row r="1493" spans="1:1" ht="15">
      <c r="A1493" s="13"/>
    </row>
    <row r="1494" spans="1:1" ht="15">
      <c r="A1494" s="13"/>
    </row>
    <row r="1495" spans="1:1" ht="15">
      <c r="A1495" s="13"/>
    </row>
    <row r="1496" spans="1:1" ht="15">
      <c r="A1496" s="13"/>
    </row>
    <row r="1497" spans="1:1" ht="15">
      <c r="A1497" s="13"/>
    </row>
    <row r="1498" spans="1:1" ht="15">
      <c r="A1498" s="13"/>
    </row>
    <row r="1499" spans="1:1" ht="15">
      <c r="A1499" s="13"/>
    </row>
    <row r="1500" spans="1:1" ht="15">
      <c r="A1500" s="13"/>
    </row>
    <row r="1501" spans="1:1" ht="15">
      <c r="A1501" s="13"/>
    </row>
    <row r="1502" spans="1:1" ht="15">
      <c r="A1502" s="13"/>
    </row>
    <row r="1503" spans="1:1" ht="15">
      <c r="A1503" s="13"/>
    </row>
    <row r="1504" spans="1:1" ht="15">
      <c r="A1504" s="13"/>
    </row>
    <row r="1505" spans="1:1" ht="15">
      <c r="A1505" s="13"/>
    </row>
    <row r="1506" spans="1:1" ht="15">
      <c r="A1506" s="13"/>
    </row>
    <row r="1507" spans="1:1" ht="15">
      <c r="A1507" s="13"/>
    </row>
    <row r="1508" spans="1:1" ht="15">
      <c r="A1508" s="13"/>
    </row>
    <row r="1509" spans="1:1" ht="15">
      <c r="A1509" s="13"/>
    </row>
    <row r="1510" spans="1:1" ht="15">
      <c r="A1510" s="13"/>
    </row>
    <row r="1511" spans="1:1" ht="15">
      <c r="A1511" s="13"/>
    </row>
    <row r="1512" spans="1:1" ht="15">
      <c r="A1512" s="13"/>
    </row>
    <row r="1513" spans="1:1" ht="15">
      <c r="A1513" s="13"/>
    </row>
    <row r="1514" spans="1:1" ht="15">
      <c r="A1514" s="13"/>
    </row>
    <row r="1515" spans="1:1" ht="15">
      <c r="A1515" s="13"/>
    </row>
    <row r="1516" spans="1:1" ht="15">
      <c r="A1516" s="13"/>
    </row>
    <row r="1517" spans="1:1" ht="15">
      <c r="A1517" s="13"/>
    </row>
    <row r="1518" spans="1:1" ht="15">
      <c r="A1518" s="13"/>
    </row>
    <row r="1519" spans="1:1" ht="15">
      <c r="A1519" s="13"/>
    </row>
    <row r="1520" spans="1:1" ht="15">
      <c r="A1520" s="13"/>
    </row>
    <row r="1521" spans="1:1" ht="15">
      <c r="A1521" s="13"/>
    </row>
    <row r="1522" spans="1:1" ht="15">
      <c r="A1522" s="13"/>
    </row>
    <row r="1523" spans="1:1" ht="15">
      <c r="A1523" s="13"/>
    </row>
    <row r="1524" spans="1:1" ht="15">
      <c r="A1524" s="13"/>
    </row>
    <row r="1525" spans="1:1" ht="15">
      <c r="A1525" s="13"/>
    </row>
    <row r="1526" spans="1:1" ht="15">
      <c r="A1526" s="13"/>
    </row>
    <row r="1527" spans="1:1" ht="15">
      <c r="A1527" s="13"/>
    </row>
    <row r="1528" spans="1:1" ht="15">
      <c r="A1528" s="13"/>
    </row>
    <row r="1529" spans="1:1" ht="15">
      <c r="A1529" s="13"/>
    </row>
    <row r="1530" spans="1:1" ht="15">
      <c r="A1530" s="13"/>
    </row>
    <row r="1531" spans="1:1" ht="15">
      <c r="A1531" s="13"/>
    </row>
    <row r="1532" spans="1:1" ht="15">
      <c r="A1532" s="13"/>
    </row>
    <row r="1533" spans="1:1" ht="15">
      <c r="A1533" s="13"/>
    </row>
    <row r="1534" spans="1:1" ht="15">
      <c r="A1534" s="13"/>
    </row>
    <row r="1535" spans="1:1" ht="15">
      <c r="A1535" s="13"/>
    </row>
    <row r="1536" spans="1:1" ht="15">
      <c r="A1536" s="13"/>
    </row>
    <row r="1537" spans="1:1" ht="15">
      <c r="A1537" s="13"/>
    </row>
    <row r="1538" spans="1:1" ht="15">
      <c r="A1538" s="13"/>
    </row>
    <row r="1539" spans="1:1" ht="15">
      <c r="A1539" s="13"/>
    </row>
    <row r="1540" spans="1:1" ht="15">
      <c r="A1540" s="13"/>
    </row>
    <row r="1541" spans="1:1" ht="15">
      <c r="A1541" s="13"/>
    </row>
    <row r="1542" spans="1:1" ht="15">
      <c r="A1542" s="13"/>
    </row>
    <row r="1543" spans="1:1" ht="15">
      <c r="A1543" s="13"/>
    </row>
    <row r="1544" spans="1:1" ht="15">
      <c r="A1544" s="13"/>
    </row>
    <row r="1545" spans="1:1" ht="15">
      <c r="A1545" s="13"/>
    </row>
    <row r="1546" spans="1:1" ht="15">
      <c r="A1546" s="13"/>
    </row>
    <row r="1547" spans="1:1" ht="15">
      <c r="A1547" s="13"/>
    </row>
    <row r="1548" spans="1:1" ht="15">
      <c r="A1548" s="13"/>
    </row>
    <row r="1549" spans="1:1" ht="15">
      <c r="A1549" s="13"/>
    </row>
    <row r="1550" spans="1:1" ht="15">
      <c r="A1550" s="13"/>
    </row>
    <row r="1551" spans="1:1" ht="15">
      <c r="A1551" s="13"/>
    </row>
    <row r="1552" spans="1:1" ht="15">
      <c r="A1552" s="13"/>
    </row>
    <row r="1553" spans="1:1" ht="15">
      <c r="A1553" s="13"/>
    </row>
    <row r="1554" spans="1:1" ht="15">
      <c r="A1554" s="13"/>
    </row>
    <row r="1555" spans="1:1" ht="15">
      <c r="A1555" s="13"/>
    </row>
    <row r="1556" spans="1:1" ht="15">
      <c r="A1556" s="13"/>
    </row>
    <row r="1557" spans="1:1" ht="15">
      <c r="A1557" s="13"/>
    </row>
    <row r="1558" spans="1:1" ht="15">
      <c r="A1558" s="13"/>
    </row>
    <row r="1559" spans="1:1" ht="15">
      <c r="A1559" s="13"/>
    </row>
    <row r="1560" spans="1:1" ht="15">
      <c r="A1560" s="13"/>
    </row>
    <row r="1561" spans="1:1" ht="15">
      <c r="A1561" s="13"/>
    </row>
    <row r="1562" spans="1:1" ht="15">
      <c r="A1562" s="13"/>
    </row>
    <row r="1563" spans="1:1" ht="15">
      <c r="A1563" s="13"/>
    </row>
    <row r="1564" spans="1:1" ht="15">
      <c r="A1564" s="13"/>
    </row>
    <row r="1565" spans="1:1" ht="15">
      <c r="A1565" s="13"/>
    </row>
    <row r="1566" spans="1:1" ht="15">
      <c r="A1566" s="13"/>
    </row>
    <row r="1567" spans="1:1" ht="15">
      <c r="A1567" s="13"/>
    </row>
    <row r="1568" spans="1:1" ht="15">
      <c r="A1568" s="13"/>
    </row>
    <row r="1569" spans="1:1" ht="15">
      <c r="A1569" s="13"/>
    </row>
    <row r="1570" spans="1:1" ht="15">
      <c r="A1570" s="13"/>
    </row>
    <row r="1571" spans="1:1" ht="15">
      <c r="A1571" s="13"/>
    </row>
    <row r="1572" spans="1:1" ht="15">
      <c r="A1572" s="13"/>
    </row>
    <row r="1573" spans="1:1" ht="15">
      <c r="A1573" s="13"/>
    </row>
    <row r="1574" spans="1:1" ht="15">
      <c r="A1574" s="13"/>
    </row>
    <row r="1575" spans="1:1" ht="15">
      <c r="A1575" s="13"/>
    </row>
    <row r="1576" spans="1:1" ht="15">
      <c r="A1576" s="13"/>
    </row>
    <row r="1577" spans="1:1" ht="15">
      <c r="A1577" s="13"/>
    </row>
    <row r="1578" spans="1:1" ht="15">
      <c r="A1578" s="13"/>
    </row>
    <row r="1579" spans="1:1" ht="15">
      <c r="A1579" s="13"/>
    </row>
    <row r="1580" spans="1:1" ht="15">
      <c r="A1580" s="13"/>
    </row>
    <row r="1581" spans="1:1" ht="15">
      <c r="A1581" s="13"/>
    </row>
    <row r="1582" spans="1:1" ht="15">
      <c r="A1582" s="13"/>
    </row>
    <row r="1583" spans="1:1" ht="15">
      <c r="A1583" s="13"/>
    </row>
    <row r="1584" spans="1:1" ht="15">
      <c r="A1584" s="13"/>
    </row>
    <row r="1585" spans="1:1" ht="15">
      <c r="A1585" s="13"/>
    </row>
    <row r="1586" spans="1:1" ht="15">
      <c r="A1586" s="13"/>
    </row>
    <row r="1587" spans="1:1" ht="15">
      <c r="A1587" s="13"/>
    </row>
    <row r="1588" spans="1:1" ht="15">
      <c r="A1588" s="13"/>
    </row>
    <row r="1589" spans="1:1" ht="15">
      <c r="A1589" s="13"/>
    </row>
    <row r="1590" spans="1:1" ht="15">
      <c r="A1590" s="13"/>
    </row>
    <row r="1591" spans="1:1" ht="15">
      <c r="A1591" s="13"/>
    </row>
    <row r="1592" spans="1:1" ht="15">
      <c r="A1592" s="13"/>
    </row>
    <row r="1593" spans="1:1" ht="15">
      <c r="A1593" s="13"/>
    </row>
    <row r="1594" spans="1:1" ht="15">
      <c r="A1594" s="13"/>
    </row>
    <row r="1595" spans="1:1" ht="15">
      <c r="A1595" s="13"/>
    </row>
    <row r="1596" spans="1:1" ht="15">
      <c r="A1596" s="13"/>
    </row>
    <row r="1597" spans="1:1" ht="15">
      <c r="A1597" s="13"/>
    </row>
    <row r="1598" spans="1:1" ht="15">
      <c r="A1598" s="13"/>
    </row>
    <row r="1599" spans="1:1" ht="15">
      <c r="A1599" s="13"/>
    </row>
    <row r="1600" spans="1:1" ht="15">
      <c r="A1600" s="13"/>
    </row>
    <row r="1601" spans="1:1" ht="15">
      <c r="A1601" s="13"/>
    </row>
    <row r="1602" spans="1:1" ht="15">
      <c r="A1602" s="13"/>
    </row>
    <row r="1603" spans="1:1" ht="15">
      <c r="A1603" s="13"/>
    </row>
    <row r="1604" spans="1:1" ht="15">
      <c r="A1604" s="13"/>
    </row>
    <row r="1605" spans="1:1" ht="15">
      <c r="A1605" s="13"/>
    </row>
    <row r="1606" spans="1:1" ht="15">
      <c r="A1606" s="13"/>
    </row>
    <row r="1607" spans="1:1" ht="15">
      <c r="A1607" s="13"/>
    </row>
    <row r="1608" spans="1:1" ht="15">
      <c r="A1608" s="13"/>
    </row>
    <row r="1609" spans="1:1" ht="15">
      <c r="A1609" s="13"/>
    </row>
    <row r="1610" spans="1:1" ht="15">
      <c r="A1610" s="13"/>
    </row>
    <row r="1611" spans="1:1" ht="15">
      <c r="A1611" s="13"/>
    </row>
    <row r="1612" spans="1:1" ht="15">
      <c r="A1612" s="13"/>
    </row>
    <row r="1613" spans="1:1" ht="15">
      <c r="A1613" s="13"/>
    </row>
    <row r="1614" spans="1:1" ht="15">
      <c r="A1614" s="13"/>
    </row>
    <row r="1615" spans="1:1" ht="15">
      <c r="A1615" s="13"/>
    </row>
    <row r="1616" spans="1:1" ht="15">
      <c r="A1616" s="13"/>
    </row>
    <row r="1617" spans="1:1" ht="15">
      <c r="A1617" s="13"/>
    </row>
    <row r="1618" spans="1:1" ht="15">
      <c r="A1618" s="13"/>
    </row>
    <row r="1619" spans="1:1" ht="15">
      <c r="A1619" s="13"/>
    </row>
    <row r="1620" spans="1:1" ht="15">
      <c r="A1620" s="13"/>
    </row>
    <row r="1621" spans="1:1" ht="15">
      <c r="A1621" s="13"/>
    </row>
    <row r="1622" spans="1:1" ht="15">
      <c r="A1622" s="13"/>
    </row>
    <row r="1623" spans="1:1" ht="15">
      <c r="A1623" s="13"/>
    </row>
    <row r="1624" spans="1:1" ht="15">
      <c r="A1624" s="13"/>
    </row>
    <row r="1625" spans="1:1" ht="15">
      <c r="A1625" s="13"/>
    </row>
    <row r="1626" spans="1:1" ht="15">
      <c r="A1626" s="13"/>
    </row>
    <row r="1627" spans="1:1" ht="15">
      <c r="A1627" s="13"/>
    </row>
    <row r="1628" spans="1:1" ht="15">
      <c r="A1628" s="13"/>
    </row>
    <row r="1629" spans="1:1" ht="15">
      <c r="A1629" s="13"/>
    </row>
    <row r="1630" spans="1:1" ht="15">
      <c r="A1630" s="13"/>
    </row>
    <row r="1631" spans="1:1" ht="15">
      <c r="A1631" s="13"/>
    </row>
    <row r="1632" spans="1:1" ht="15">
      <c r="A1632" s="13"/>
    </row>
    <row r="1633" spans="1:1" ht="15">
      <c r="A1633" s="13"/>
    </row>
    <row r="1634" spans="1:1" ht="15">
      <c r="A1634" s="13"/>
    </row>
    <row r="1635" spans="1:1" ht="15">
      <c r="A1635" s="13"/>
    </row>
    <row r="1636" spans="1:1" ht="15">
      <c r="A1636" s="13"/>
    </row>
    <row r="1637" spans="1:1" ht="15">
      <c r="A1637" s="13"/>
    </row>
    <row r="1638" spans="1:1" ht="15">
      <c r="A1638" s="13"/>
    </row>
    <row r="1639" spans="1:1" ht="15">
      <c r="A1639" s="13"/>
    </row>
    <row r="1640" spans="1:1" ht="15">
      <c r="A1640" s="13"/>
    </row>
    <row r="1641" spans="1:1" ht="15">
      <c r="A1641" s="13"/>
    </row>
    <row r="1642" spans="1:1" ht="15">
      <c r="A1642" s="13"/>
    </row>
    <row r="1643" spans="1:1" ht="15">
      <c r="A1643" s="13"/>
    </row>
    <row r="1644" spans="1:1" ht="15">
      <c r="A1644" s="13"/>
    </row>
    <row r="1645" spans="1:1" ht="15">
      <c r="A1645" s="13"/>
    </row>
    <row r="1646" spans="1:1" ht="15">
      <c r="A1646" s="13"/>
    </row>
    <row r="1647" spans="1:1" ht="15">
      <c r="A1647" s="13"/>
    </row>
    <row r="1648" spans="1:1" ht="15">
      <c r="A1648" s="13"/>
    </row>
    <row r="1649" spans="1:1" ht="15">
      <c r="A1649" s="13"/>
    </row>
    <row r="1650" spans="1:1" ht="15">
      <c r="A1650" s="13"/>
    </row>
    <row r="1651" spans="1:1" ht="15">
      <c r="A1651" s="13"/>
    </row>
    <row r="1652" spans="1:1" ht="15">
      <c r="A1652" s="13"/>
    </row>
    <row r="1653" spans="1:1" ht="15">
      <c r="A1653" s="13"/>
    </row>
    <row r="1654" spans="1:1" ht="15">
      <c r="A1654" s="13"/>
    </row>
    <row r="1655" spans="1:1" ht="15">
      <c r="A1655" s="13"/>
    </row>
    <row r="1656" spans="1:1" ht="15">
      <c r="A1656" s="13"/>
    </row>
    <row r="1657" spans="1:1" ht="15">
      <c r="A1657" s="13"/>
    </row>
    <row r="1658" spans="1:1" ht="15">
      <c r="A1658" s="13"/>
    </row>
    <row r="1659" spans="1:1" ht="15">
      <c r="A1659" s="13"/>
    </row>
    <row r="1660" spans="1:1" ht="15">
      <c r="A1660" s="13"/>
    </row>
    <row r="1661" spans="1:1" ht="15">
      <c r="A1661" s="13"/>
    </row>
    <row r="1662" spans="1:1" ht="15">
      <c r="A1662" s="13"/>
    </row>
    <row r="1663" spans="1:1" ht="15">
      <c r="A1663" s="13"/>
    </row>
    <row r="1664" spans="1:1" ht="15">
      <c r="A1664" s="13"/>
    </row>
    <row r="1665" spans="1:1" ht="15">
      <c r="A1665" s="13"/>
    </row>
    <row r="1666" spans="1:1" ht="15">
      <c r="A1666" s="13"/>
    </row>
    <row r="1667" spans="1:1" ht="15">
      <c r="A1667" s="13"/>
    </row>
    <row r="1668" spans="1:1" ht="15">
      <c r="A1668" s="13"/>
    </row>
    <row r="1669" spans="1:1" ht="15">
      <c r="A1669" s="13"/>
    </row>
    <row r="1670" spans="1:1" ht="15">
      <c r="A1670" s="13"/>
    </row>
    <row r="1671" spans="1:1" ht="15">
      <c r="A1671" s="13"/>
    </row>
    <row r="1672" spans="1:1" ht="15">
      <c r="A1672" s="13"/>
    </row>
    <row r="1673" spans="1:1" ht="15">
      <c r="A1673" s="13"/>
    </row>
    <row r="1674" spans="1:1" ht="15">
      <c r="A1674" s="13"/>
    </row>
    <row r="1675" spans="1:1" ht="15">
      <c r="A1675" s="13"/>
    </row>
    <row r="1676" spans="1:1" ht="15">
      <c r="A1676" s="13"/>
    </row>
    <row r="1677" spans="1:1" ht="15">
      <c r="A1677" s="13"/>
    </row>
    <row r="1678" spans="1:1" ht="15">
      <c r="A1678" s="13"/>
    </row>
    <row r="1679" spans="1:1" ht="15">
      <c r="A1679" s="13"/>
    </row>
    <row r="1680" spans="1:1" ht="15">
      <c r="A1680" s="13"/>
    </row>
    <row r="1681" spans="1:1" ht="15">
      <c r="A1681" s="13"/>
    </row>
    <row r="1682" spans="1:1" ht="15">
      <c r="A1682" s="13"/>
    </row>
    <row r="1683" spans="1:1" ht="15">
      <c r="A1683" s="13"/>
    </row>
    <row r="1684" spans="1:1" ht="15">
      <c r="A1684" s="13"/>
    </row>
    <row r="1685" spans="1:1" ht="15">
      <c r="A1685" s="13"/>
    </row>
    <row r="1686" spans="1:1" ht="15">
      <c r="A1686" s="13"/>
    </row>
    <row r="1687" spans="1:1" ht="15">
      <c r="A1687" s="13"/>
    </row>
    <row r="1688" spans="1:1" ht="15">
      <c r="A1688" s="13"/>
    </row>
    <row r="1689" spans="1:1" ht="15">
      <c r="A1689" s="13"/>
    </row>
    <row r="1690" spans="1:1" ht="15">
      <c r="A1690" s="13"/>
    </row>
    <row r="1691" spans="1:1" ht="15">
      <c r="A1691" s="13"/>
    </row>
    <row r="1692" spans="1:1" ht="15">
      <c r="A1692" s="13"/>
    </row>
    <row r="1693" spans="1:1" ht="15">
      <c r="A1693" s="13"/>
    </row>
    <row r="1694" spans="1:1" ht="15">
      <c r="A1694" s="13"/>
    </row>
    <row r="1695" spans="1:1" ht="15">
      <c r="A1695" s="13"/>
    </row>
    <row r="1696" spans="1:1" ht="15">
      <c r="A1696" s="13"/>
    </row>
    <row r="1697" spans="1:1" ht="15">
      <c r="A1697" s="13"/>
    </row>
    <row r="1698" spans="1:1" ht="15">
      <c r="A1698" s="13"/>
    </row>
    <row r="1699" spans="1:1" ht="15">
      <c r="A1699" s="13"/>
    </row>
    <row r="1700" spans="1:1" ht="15">
      <c r="A1700" s="13"/>
    </row>
    <row r="1701" spans="1:1" ht="15">
      <c r="A1701" s="13"/>
    </row>
    <row r="1702" spans="1:1" ht="15">
      <c r="A1702" s="13"/>
    </row>
    <row r="1703" spans="1:1" ht="15">
      <c r="A1703" s="13"/>
    </row>
    <row r="1704" spans="1:1" ht="15">
      <c r="A1704" s="13"/>
    </row>
    <row r="1705" spans="1:1" ht="15">
      <c r="A1705" s="13"/>
    </row>
    <row r="1706" spans="1:1" ht="15">
      <c r="A1706" s="13"/>
    </row>
    <row r="1707" spans="1:1" ht="15">
      <c r="A1707" s="13"/>
    </row>
    <row r="1708" spans="1:1" ht="15">
      <c r="A1708" s="13"/>
    </row>
    <row r="1709" spans="1:1" ht="15">
      <c r="A1709" s="13"/>
    </row>
    <row r="1710" spans="1:1" ht="15">
      <c r="A1710" s="13"/>
    </row>
    <row r="1711" spans="1:1" ht="15">
      <c r="A1711" s="13"/>
    </row>
    <row r="1712" spans="1:1" ht="15">
      <c r="A1712" s="13"/>
    </row>
    <row r="1713" spans="1:1" ht="15">
      <c r="A1713" s="13"/>
    </row>
    <row r="1714" spans="1:1" ht="15">
      <c r="A1714" s="13"/>
    </row>
    <row r="1715" spans="1:1" ht="15">
      <c r="A1715" s="13"/>
    </row>
    <row r="1716" spans="1:1" ht="15">
      <c r="A1716" s="13"/>
    </row>
    <row r="1717" spans="1:1" ht="15">
      <c r="A1717" s="13"/>
    </row>
    <row r="1718" spans="1:1" ht="15">
      <c r="A1718" s="13"/>
    </row>
    <row r="1719" spans="1:1" ht="15">
      <c r="A1719" s="13"/>
    </row>
    <row r="1720" spans="1:1" ht="15">
      <c r="A1720" s="13"/>
    </row>
    <row r="1721" spans="1:1" ht="15">
      <c r="A1721" s="13"/>
    </row>
    <row r="1722" spans="1:1" ht="15">
      <c r="A1722" s="13"/>
    </row>
    <row r="1723" spans="1:1" ht="15">
      <c r="A1723" s="13"/>
    </row>
    <row r="1724" spans="1:1" ht="15">
      <c r="A1724" s="13"/>
    </row>
    <row r="1725" spans="1:1" ht="15">
      <c r="A1725" s="13"/>
    </row>
    <row r="1726" spans="1:1" ht="15">
      <c r="A1726" s="13"/>
    </row>
    <row r="1727" spans="1:1" ht="15">
      <c r="A1727" s="13"/>
    </row>
    <row r="1728" spans="1:1" ht="15">
      <c r="A1728" s="13"/>
    </row>
    <row r="1729" spans="1:1" ht="15">
      <c r="A1729" s="13"/>
    </row>
    <row r="1730" spans="1:1" ht="15">
      <c r="A1730" s="13"/>
    </row>
    <row r="1731" spans="1:1" ht="15">
      <c r="A1731" s="13"/>
    </row>
    <row r="1732" spans="1:1" ht="15">
      <c r="A1732" s="13"/>
    </row>
    <row r="1733" spans="1:1" ht="15">
      <c r="A1733" s="13"/>
    </row>
    <row r="1734" spans="1:1" ht="15">
      <c r="A1734" s="13"/>
    </row>
    <row r="1735" spans="1:1" ht="15">
      <c r="A1735" s="13"/>
    </row>
    <row r="1736" spans="1:1" ht="15">
      <c r="A1736" s="13"/>
    </row>
    <row r="1737" spans="1:1" ht="15">
      <c r="A1737" s="13"/>
    </row>
    <row r="1738" spans="1:1" ht="15">
      <c r="A1738" s="13"/>
    </row>
    <row r="1739" spans="1:1" ht="15">
      <c r="A1739" s="13"/>
    </row>
    <row r="1740" spans="1:1" ht="15">
      <c r="A1740" s="13"/>
    </row>
    <row r="1741" spans="1:1" ht="15">
      <c r="A1741" s="13"/>
    </row>
    <row r="1742" spans="1:1" ht="15">
      <c r="A1742" s="13"/>
    </row>
    <row r="1743" spans="1:1" ht="15">
      <c r="A1743" s="13"/>
    </row>
    <row r="1744" spans="1:1" ht="15">
      <c r="A1744" s="13"/>
    </row>
    <row r="1745" spans="1:1" ht="15">
      <c r="A1745" s="13"/>
    </row>
    <row r="1746" spans="1:1" ht="15">
      <c r="A1746" s="13"/>
    </row>
    <row r="1747" spans="1:1" ht="15">
      <c r="A1747" s="13"/>
    </row>
    <row r="1748" spans="1:1" ht="15">
      <c r="A1748" s="13"/>
    </row>
    <row r="1749" spans="1:1" ht="15">
      <c r="A1749" s="13"/>
    </row>
    <row r="1750" spans="1:1" ht="15">
      <c r="A1750" s="13"/>
    </row>
    <row r="1751" spans="1:1" ht="15">
      <c r="A1751" s="13"/>
    </row>
    <row r="1752" spans="1:1" ht="15">
      <c r="A1752" s="13"/>
    </row>
    <row r="1753" spans="1:1" ht="15">
      <c r="A1753" s="13"/>
    </row>
    <row r="1754" spans="1:1" ht="15">
      <c r="A1754" s="13"/>
    </row>
    <row r="1755" spans="1:1" ht="15">
      <c r="A1755" s="13"/>
    </row>
    <row r="1756" spans="1:1" ht="15">
      <c r="A1756" s="13"/>
    </row>
    <row r="1757" spans="1:1" ht="15">
      <c r="A1757" s="13"/>
    </row>
    <row r="1758" spans="1:1" ht="15">
      <c r="A1758" s="13"/>
    </row>
    <row r="1759" spans="1:1" ht="15">
      <c r="A1759" s="13"/>
    </row>
    <row r="1760" spans="1:1" ht="15">
      <c r="A1760" s="13"/>
    </row>
    <row r="1761" spans="1:1" ht="15">
      <c r="A1761" s="13"/>
    </row>
    <row r="1762" spans="1:1" ht="15">
      <c r="A1762" s="13"/>
    </row>
    <row r="1763" spans="1:1" ht="15">
      <c r="A1763" s="13"/>
    </row>
    <row r="1764" spans="1:1" ht="15">
      <c r="A1764" s="13"/>
    </row>
    <row r="1765" spans="1:1" ht="15">
      <c r="A1765" s="13"/>
    </row>
    <row r="1766" spans="1:1" ht="15">
      <c r="A1766" s="13"/>
    </row>
    <row r="1767" spans="1:1" ht="15">
      <c r="A1767" s="13"/>
    </row>
    <row r="1768" spans="1:1" ht="15">
      <c r="A1768" s="13"/>
    </row>
    <row r="1769" spans="1:1" ht="15">
      <c r="A1769" s="13"/>
    </row>
    <row r="1770" spans="1:1" ht="15">
      <c r="A1770" s="13"/>
    </row>
    <row r="1771" spans="1:1" ht="15">
      <c r="A1771" s="13"/>
    </row>
    <row r="1772" spans="1:1" ht="15">
      <c r="A1772" s="13"/>
    </row>
    <row r="1773" spans="1:1" ht="15">
      <c r="A1773" s="13"/>
    </row>
    <row r="1774" spans="1:1" ht="15">
      <c r="A1774" s="13"/>
    </row>
    <row r="1775" spans="1:1" ht="15">
      <c r="A1775" s="13"/>
    </row>
    <row r="1776" spans="1:1" ht="15">
      <c r="A1776" s="13"/>
    </row>
    <row r="1777" spans="1:1" ht="15">
      <c r="A1777" s="13"/>
    </row>
    <row r="1778" spans="1:1" ht="15">
      <c r="A1778" s="13"/>
    </row>
    <row r="1779" spans="1:1" ht="15">
      <c r="A1779" s="13"/>
    </row>
    <row r="1780" spans="1:1" ht="15">
      <c r="A1780" s="13"/>
    </row>
    <row r="1781" spans="1:1" ht="15">
      <c r="A1781" s="13"/>
    </row>
    <row r="1782" spans="1:1" ht="15">
      <c r="A1782" s="13"/>
    </row>
    <row r="1783" spans="1:1" ht="15">
      <c r="A1783" s="13"/>
    </row>
    <row r="1784" spans="1:1" ht="15">
      <c r="A1784" s="13"/>
    </row>
    <row r="1785" spans="1:1" ht="15">
      <c r="A1785" s="13"/>
    </row>
    <row r="1786" spans="1:1" ht="15">
      <c r="A1786" s="13"/>
    </row>
    <row r="1787" spans="1:1" ht="15">
      <c r="A1787" s="13"/>
    </row>
    <row r="1788" spans="1:1" ht="15">
      <c r="A1788" s="13"/>
    </row>
    <row r="1789" spans="1:1" ht="15">
      <c r="A1789" s="13"/>
    </row>
    <row r="1790" spans="1:1" ht="15">
      <c r="A1790" s="13"/>
    </row>
    <row r="1791" spans="1:1" ht="15">
      <c r="A1791" s="13"/>
    </row>
    <row r="1792" spans="1:1" ht="15">
      <c r="A1792" s="13"/>
    </row>
    <row r="1793" spans="1:1" ht="15">
      <c r="A1793" s="13"/>
    </row>
    <row r="1794" spans="1:1" ht="15">
      <c r="A1794" s="13"/>
    </row>
    <row r="1795" spans="1:1" ht="15">
      <c r="A1795" s="13"/>
    </row>
    <row r="1796" spans="1:1" ht="15">
      <c r="A1796" s="13"/>
    </row>
    <row r="1797" spans="1:1" ht="15">
      <c r="A1797" s="13"/>
    </row>
    <row r="1798" spans="1:1" ht="15">
      <c r="A1798" s="13"/>
    </row>
    <row r="1799" spans="1:1" ht="15">
      <c r="A1799" s="13"/>
    </row>
    <row r="1800" spans="1:1" ht="15">
      <c r="A1800" s="13"/>
    </row>
    <row r="1801" spans="1:1" ht="15">
      <c r="A1801" s="13"/>
    </row>
    <row r="1802" spans="1:1" ht="15">
      <c r="A1802" s="13"/>
    </row>
    <row r="1803" spans="1:1" ht="15">
      <c r="A1803" s="13"/>
    </row>
    <row r="1804" spans="1:1" ht="15">
      <c r="A1804" s="13"/>
    </row>
    <row r="1805" spans="1:1" ht="15">
      <c r="A1805" s="13"/>
    </row>
    <row r="1806" spans="1:1" ht="15">
      <c r="A1806" s="13"/>
    </row>
    <row r="1807" spans="1:1" ht="15">
      <c r="A1807" s="13"/>
    </row>
    <row r="1808" spans="1:1" ht="15">
      <c r="A1808" s="13"/>
    </row>
    <row r="1809" spans="1:1" ht="15">
      <c r="A1809" s="13"/>
    </row>
    <row r="1810" spans="1:1" ht="15">
      <c r="A1810" s="13"/>
    </row>
    <row r="1811" spans="1:1" ht="15">
      <c r="A1811" s="13"/>
    </row>
    <row r="1812" spans="1:1" ht="15">
      <c r="A1812" s="13"/>
    </row>
    <row r="1813" spans="1:1" ht="15">
      <c r="A1813" s="13"/>
    </row>
    <row r="1814" spans="1:1" ht="15">
      <c r="A1814" s="13"/>
    </row>
    <row r="1815" spans="1:1" ht="15">
      <c r="A1815" s="13"/>
    </row>
    <row r="1816" spans="1:1" ht="15">
      <c r="A1816" s="13"/>
    </row>
    <row r="1817" spans="1:1" ht="15">
      <c r="A1817" s="13"/>
    </row>
    <row r="1818" spans="1:1" ht="15">
      <c r="A1818" s="13"/>
    </row>
    <row r="1819" spans="1:1" ht="15">
      <c r="A1819" s="13"/>
    </row>
    <row r="1820" spans="1:1" ht="15">
      <c r="A1820" s="13"/>
    </row>
    <row r="1821" spans="1:1" ht="15">
      <c r="A1821" s="13"/>
    </row>
    <row r="1822" spans="1:1" ht="15">
      <c r="A1822" s="13"/>
    </row>
    <row r="1823" spans="1:1" ht="15">
      <c r="A1823" s="13"/>
    </row>
    <row r="1824" spans="1:1" ht="15">
      <c r="A1824" s="13"/>
    </row>
    <row r="1825" spans="1:1" ht="15">
      <c r="A1825" s="13"/>
    </row>
    <row r="1826" spans="1:1" ht="15">
      <c r="A1826" s="13"/>
    </row>
    <row r="1827" spans="1:1" ht="15">
      <c r="A1827" s="13"/>
    </row>
    <row r="1828" spans="1:1" ht="15">
      <c r="A1828" s="13"/>
    </row>
    <row r="1829" spans="1:1" ht="15">
      <c r="A1829" s="13"/>
    </row>
    <row r="1830" spans="1:1" ht="15">
      <c r="A1830" s="13"/>
    </row>
    <row r="1831" spans="1:1" ht="15">
      <c r="A1831" s="13"/>
    </row>
    <row r="1832" spans="1:1" ht="15">
      <c r="A1832" s="13"/>
    </row>
    <row r="1833" spans="1:1" ht="15">
      <c r="A1833" s="13"/>
    </row>
    <row r="1834" spans="1:1" ht="15">
      <c r="A1834" s="13"/>
    </row>
    <row r="1835" spans="1:1" ht="15">
      <c r="A1835" s="13"/>
    </row>
    <row r="1836" spans="1:1" ht="15">
      <c r="A1836" s="13"/>
    </row>
    <row r="1837" spans="1:1" ht="15">
      <c r="A1837" s="13"/>
    </row>
    <row r="1838" spans="1:1" ht="15">
      <c r="A1838" s="13"/>
    </row>
    <row r="1839" spans="1:1" ht="15">
      <c r="A1839" s="13"/>
    </row>
    <row r="1840" spans="1:1" ht="15">
      <c r="A1840" s="13"/>
    </row>
    <row r="1841" spans="1:1" ht="15">
      <c r="A1841" s="13"/>
    </row>
    <row r="1842" spans="1:1" ht="15">
      <c r="A1842" s="13"/>
    </row>
    <row r="1843" spans="1:1" ht="15">
      <c r="A1843" s="13"/>
    </row>
    <row r="1844" spans="1:1" ht="15">
      <c r="A1844" s="13"/>
    </row>
    <row r="1845" spans="1:1" ht="15">
      <c r="A1845" s="13"/>
    </row>
    <row r="1846" spans="1:1" ht="15">
      <c r="A1846" s="13"/>
    </row>
    <row r="1847" spans="1:1" ht="15">
      <c r="A1847" s="13"/>
    </row>
    <row r="1848" spans="1:1" ht="15">
      <c r="A1848" s="13"/>
    </row>
    <row r="1849" spans="1:1" ht="15">
      <c r="A1849" s="13"/>
    </row>
    <row r="1850" spans="1:1" ht="15">
      <c r="A1850" s="13"/>
    </row>
    <row r="1851" spans="1:1" ht="15">
      <c r="A1851" s="13"/>
    </row>
    <row r="1852" spans="1:1" ht="15">
      <c r="A1852" s="13"/>
    </row>
    <row r="1853" spans="1:1" ht="15">
      <c r="A1853" s="13"/>
    </row>
    <row r="1854" spans="1:1" ht="15">
      <c r="A1854" s="13"/>
    </row>
    <row r="1855" spans="1:1" ht="15">
      <c r="A1855" s="13"/>
    </row>
    <row r="1856" spans="1:1" ht="15">
      <c r="A1856" s="13"/>
    </row>
    <row r="1857" spans="1:1" ht="15">
      <c r="A1857" s="13"/>
    </row>
    <row r="1858" spans="1:1" ht="15">
      <c r="A1858" s="13"/>
    </row>
    <row r="1859" spans="1:1" ht="15">
      <c r="A1859" s="13"/>
    </row>
    <row r="1860" spans="1:1" ht="15">
      <c r="A1860" s="13"/>
    </row>
    <row r="1861" spans="1:1" ht="15">
      <c r="A1861" s="13"/>
    </row>
    <row r="1862" spans="1:1" ht="15">
      <c r="A1862" s="13"/>
    </row>
    <row r="1863" spans="1:1" ht="15">
      <c r="A1863" s="13"/>
    </row>
    <row r="1864" spans="1:1" ht="15">
      <c r="A1864" s="13"/>
    </row>
    <row r="1865" spans="1:1" ht="15">
      <c r="A1865" s="13"/>
    </row>
    <row r="1866" spans="1:1" ht="15">
      <c r="A1866" s="13"/>
    </row>
    <row r="1867" spans="1:1" ht="15">
      <c r="A1867" s="13"/>
    </row>
    <row r="1868" spans="1:1" ht="15">
      <c r="A1868" s="13"/>
    </row>
    <row r="1869" spans="1:1" ht="15">
      <c r="A1869" s="13"/>
    </row>
    <row r="1870" spans="1:1" ht="15">
      <c r="A1870" s="13"/>
    </row>
    <row r="1871" spans="1:1" ht="15">
      <c r="A1871" s="13"/>
    </row>
    <row r="1872" spans="1:1" ht="15">
      <c r="A1872" s="13"/>
    </row>
    <row r="1873" spans="1:1" ht="15">
      <c r="A1873" s="13"/>
    </row>
    <row r="1874" spans="1:1" ht="15">
      <c r="A1874" s="13"/>
    </row>
    <row r="1875" spans="1:1" ht="15">
      <c r="A1875" s="13"/>
    </row>
    <row r="1876" spans="1:1" ht="15">
      <c r="A1876" s="13"/>
    </row>
    <row r="1877" spans="1:1" ht="15">
      <c r="A1877" s="13"/>
    </row>
    <row r="1878" spans="1:1" ht="15">
      <c r="A1878" s="13"/>
    </row>
    <row r="1879" spans="1:1" ht="15">
      <c r="A1879" s="13"/>
    </row>
    <row r="1880" spans="1:1" ht="15">
      <c r="A1880" s="13"/>
    </row>
    <row r="1881" spans="1:1" ht="15">
      <c r="A1881" s="13"/>
    </row>
    <row r="1882" spans="1:1" ht="15">
      <c r="A1882" s="13"/>
    </row>
    <row r="1883" spans="1:1" ht="15">
      <c r="A1883" s="13"/>
    </row>
    <row r="1884" spans="1:1" ht="15">
      <c r="A1884" s="13"/>
    </row>
    <row r="1885" spans="1:1" ht="15">
      <c r="A1885" s="13"/>
    </row>
    <row r="1886" spans="1:1" ht="15">
      <c r="A1886" s="13"/>
    </row>
    <row r="1887" spans="1:1" ht="15">
      <c r="A1887" s="13"/>
    </row>
    <row r="1888" spans="1:1" ht="15">
      <c r="A1888" s="13"/>
    </row>
    <row r="1889" spans="1:1" ht="15">
      <c r="A1889" s="13"/>
    </row>
    <row r="1890" spans="1:1" ht="15">
      <c r="A1890" s="13"/>
    </row>
    <row r="1891" spans="1:1" ht="15">
      <c r="A1891" s="13"/>
    </row>
    <row r="1892" spans="1:1" ht="15">
      <c r="A1892" s="13"/>
    </row>
    <row r="1893" spans="1:1" ht="15">
      <c r="A1893" s="13"/>
    </row>
    <row r="1894" spans="1:1" ht="15">
      <c r="A1894" s="13"/>
    </row>
    <row r="1895" spans="1:1" ht="15">
      <c r="A1895" s="13"/>
    </row>
    <row r="1896" spans="1:1" ht="15">
      <c r="A1896" s="13"/>
    </row>
    <row r="1897" spans="1:1" ht="15">
      <c r="A1897" s="13"/>
    </row>
    <row r="1898" spans="1:1" ht="15">
      <c r="A1898" s="13"/>
    </row>
    <row r="1899" spans="1:1" ht="15">
      <c r="A1899" s="13"/>
    </row>
    <row r="1900" spans="1:1" ht="15">
      <c r="A1900" s="13"/>
    </row>
    <row r="1901" spans="1:1" ht="15">
      <c r="A1901" s="13"/>
    </row>
    <row r="1902" spans="1:1" ht="15">
      <c r="A1902" s="13"/>
    </row>
    <row r="1903" spans="1:1" ht="15">
      <c r="A1903" s="13"/>
    </row>
    <row r="1904" spans="1:1" ht="15">
      <c r="A1904" s="13"/>
    </row>
    <row r="1905" spans="1:1" ht="15">
      <c r="A1905" s="13"/>
    </row>
    <row r="1906" spans="1:1" ht="15">
      <c r="A1906" s="13"/>
    </row>
    <row r="1907" spans="1:1" ht="15">
      <c r="A1907" s="13"/>
    </row>
    <row r="1908" spans="1:1" ht="15">
      <c r="A1908" s="13"/>
    </row>
    <row r="1909" spans="1:1" ht="15">
      <c r="A1909" s="13"/>
    </row>
    <row r="1910" spans="1:1" ht="15">
      <c r="A1910" s="13"/>
    </row>
    <row r="1911" spans="1:1" ht="15">
      <c r="A1911" s="13"/>
    </row>
    <row r="1912" spans="1:1" ht="15">
      <c r="A1912" s="13"/>
    </row>
    <row r="1913" spans="1:1" ht="15">
      <c r="A1913" s="13"/>
    </row>
    <row r="1914" spans="1:1" ht="15">
      <c r="A1914" s="13"/>
    </row>
    <row r="1915" spans="1:1" ht="15">
      <c r="A1915" s="13"/>
    </row>
    <row r="1916" spans="1:1" ht="15">
      <c r="A1916" s="13"/>
    </row>
    <row r="1917" spans="1:1" ht="15">
      <c r="A1917" s="13"/>
    </row>
    <row r="1918" spans="1:1" ht="15">
      <c r="A1918" s="13"/>
    </row>
    <row r="1919" spans="1:1" ht="15">
      <c r="A1919" s="13"/>
    </row>
    <row r="1920" spans="1:1" ht="15">
      <c r="A1920" s="13"/>
    </row>
    <row r="1921" spans="1:1" ht="15">
      <c r="A1921" s="13"/>
    </row>
    <row r="1922" spans="1:1" ht="15">
      <c r="A1922" s="13"/>
    </row>
    <row r="1923" spans="1:1" ht="15">
      <c r="A1923" s="13"/>
    </row>
    <row r="1924" spans="1:1" ht="15">
      <c r="A1924" s="13"/>
    </row>
    <row r="1925" spans="1:1" ht="15">
      <c r="A1925" s="13"/>
    </row>
    <row r="1926" spans="1:1" ht="15">
      <c r="A1926" s="13"/>
    </row>
    <row r="1927" spans="1:1" ht="15">
      <c r="A1927" s="13"/>
    </row>
    <row r="1928" spans="1:1" ht="15">
      <c r="A1928" s="13"/>
    </row>
    <row r="1929" spans="1:1" ht="15">
      <c r="A1929" s="13"/>
    </row>
    <row r="1930" spans="1:1" ht="15">
      <c r="A1930" s="13"/>
    </row>
    <row r="1931" spans="1:1" ht="15">
      <c r="A1931" s="13"/>
    </row>
    <row r="1932" spans="1:1" ht="15">
      <c r="A1932" s="13"/>
    </row>
    <row r="1933" spans="1:1" ht="15">
      <c r="A1933" s="13"/>
    </row>
    <row r="1934" spans="1:1" ht="15">
      <c r="A1934" s="13"/>
    </row>
    <row r="1935" spans="1:1" ht="15">
      <c r="A1935" s="13"/>
    </row>
    <row r="1936" spans="1:1" ht="15">
      <c r="A1936" s="13"/>
    </row>
    <row r="1937" spans="1:1" ht="15">
      <c r="A1937" s="13"/>
    </row>
    <row r="1938" spans="1:1" ht="15">
      <c r="A1938" s="13"/>
    </row>
    <row r="1939" spans="1:1" ht="15">
      <c r="A1939" s="13"/>
    </row>
    <row r="1940" spans="1:1" ht="15">
      <c r="A1940" s="13"/>
    </row>
    <row r="1941" spans="1:1" ht="15">
      <c r="A1941" s="13"/>
    </row>
    <row r="1942" spans="1:1" ht="15">
      <c r="A1942" s="13"/>
    </row>
    <row r="1943" spans="1:1" ht="15">
      <c r="A1943" s="13"/>
    </row>
    <row r="1944" spans="1:1" ht="15">
      <c r="A1944" s="13"/>
    </row>
    <row r="1945" spans="1:1" ht="15">
      <c r="A1945" s="13"/>
    </row>
    <row r="1946" spans="1:1" ht="15">
      <c r="A1946" s="13"/>
    </row>
    <row r="1947" spans="1:1" ht="15">
      <c r="A1947" s="13"/>
    </row>
    <row r="1948" spans="1:1" ht="15">
      <c r="A1948" s="13"/>
    </row>
    <row r="1949" spans="1:1" ht="15">
      <c r="A1949" s="13"/>
    </row>
    <row r="1950" spans="1:1" ht="15">
      <c r="A1950" s="13"/>
    </row>
    <row r="1951" spans="1:1" ht="15">
      <c r="A1951" s="13"/>
    </row>
    <row r="1952" spans="1:1" ht="15">
      <c r="A1952" s="13"/>
    </row>
    <row r="1953" spans="1:1" ht="15">
      <c r="A1953" s="13"/>
    </row>
    <row r="1954" spans="1:1" ht="15">
      <c r="A1954" s="13"/>
    </row>
    <row r="1955" spans="1:1" ht="15">
      <c r="A1955" s="13"/>
    </row>
    <row r="1956" spans="1:1" ht="15">
      <c r="A1956" s="13"/>
    </row>
    <row r="1957" spans="1:1" ht="15">
      <c r="A1957" s="13"/>
    </row>
    <row r="1958" spans="1:1" ht="15">
      <c r="A1958" s="13"/>
    </row>
    <row r="1959" spans="1:1" ht="15">
      <c r="A1959" s="13"/>
    </row>
    <row r="1960" spans="1:1" ht="15">
      <c r="A1960" s="13"/>
    </row>
    <row r="1961" spans="1:1" ht="15">
      <c r="A1961" s="13"/>
    </row>
    <row r="1962" spans="1:1" ht="15">
      <c r="A1962" s="13"/>
    </row>
    <row r="1963" spans="1:1" ht="15">
      <c r="A1963" s="13"/>
    </row>
    <row r="1964" spans="1:1" ht="15">
      <c r="A1964" s="13"/>
    </row>
    <row r="1965" spans="1:1" ht="15">
      <c r="A1965" s="13"/>
    </row>
    <row r="1966" spans="1:1" ht="15">
      <c r="A1966" s="13"/>
    </row>
    <row r="1967" spans="1:1" ht="15">
      <c r="A1967" s="13"/>
    </row>
    <row r="1968" spans="1:1" ht="15">
      <c r="A1968" s="13"/>
    </row>
    <row r="1969" spans="1:1" ht="15">
      <c r="A1969" s="13"/>
    </row>
    <row r="1970" spans="1:1" ht="15">
      <c r="A1970" s="13"/>
    </row>
    <row r="1971" spans="1:1" ht="15">
      <c r="A1971" s="13"/>
    </row>
    <row r="1972" spans="1:1" ht="15">
      <c r="A1972" s="13"/>
    </row>
    <row r="1973" spans="1:1" ht="15">
      <c r="A1973" s="13"/>
    </row>
    <row r="1974" spans="1:1" ht="15">
      <c r="A1974" s="13"/>
    </row>
    <row r="1975" spans="1:1" ht="15">
      <c r="A1975" s="13"/>
    </row>
    <row r="1976" spans="1:1" ht="15">
      <c r="A1976" s="13"/>
    </row>
    <row r="1977" spans="1:1" ht="15">
      <c r="A1977" s="13"/>
    </row>
    <row r="1978" spans="1:1" ht="15">
      <c r="A1978" s="13"/>
    </row>
    <row r="1979" spans="1:1" ht="15">
      <c r="A1979" s="13"/>
    </row>
    <row r="1980" spans="1:1" ht="15">
      <c r="A1980" s="13"/>
    </row>
    <row r="1981" spans="1:1" ht="15">
      <c r="A1981" s="13"/>
    </row>
    <row r="1982" spans="1:1" ht="15">
      <c r="A1982" s="13"/>
    </row>
    <row r="1983" spans="1:1" ht="15">
      <c r="A1983" s="13"/>
    </row>
    <row r="1984" spans="1:1" ht="15">
      <c r="A1984" s="13"/>
    </row>
    <row r="1985" spans="1:1" ht="15">
      <c r="A1985" s="13"/>
    </row>
    <row r="1986" spans="1:1" ht="15">
      <c r="A1986" s="13"/>
    </row>
    <row r="1987" spans="1:1" ht="15">
      <c r="A1987" s="13"/>
    </row>
    <row r="1988" spans="1:1" ht="15">
      <c r="A1988" s="13"/>
    </row>
    <row r="1989" spans="1:1" ht="15">
      <c r="A1989" s="13"/>
    </row>
    <row r="1990" spans="1:1" ht="15">
      <c r="A1990" s="13"/>
    </row>
    <row r="1991" spans="1:1" ht="15">
      <c r="A1991" s="13"/>
    </row>
    <row r="1992" spans="1:1" ht="15">
      <c r="A1992" s="13"/>
    </row>
    <row r="1993" spans="1:1" ht="15">
      <c r="A1993" s="13"/>
    </row>
    <row r="1994" spans="1:1" ht="15">
      <c r="A1994" s="13"/>
    </row>
    <row r="1995" spans="1:1" ht="15">
      <c r="A1995" s="13"/>
    </row>
    <row r="1996" spans="1:1" ht="15">
      <c r="A1996" s="13"/>
    </row>
    <row r="1997" spans="1:1" ht="15">
      <c r="A1997" s="13"/>
    </row>
    <row r="1998" spans="1:1" ht="15">
      <c r="A1998" s="13"/>
    </row>
    <row r="1999" spans="1:1" ht="15">
      <c r="A1999" s="13"/>
    </row>
    <row r="2000" spans="1:1" ht="15">
      <c r="A2000" s="13"/>
    </row>
    <row r="2001" spans="1:1" ht="15">
      <c r="A2001" s="13"/>
    </row>
    <row r="2002" spans="1:1" ht="15">
      <c r="A2002" s="13"/>
    </row>
    <row r="2003" spans="1:1" ht="15">
      <c r="A2003" s="13"/>
    </row>
    <row r="2004" spans="1:1" ht="15">
      <c r="A2004" s="13"/>
    </row>
    <row r="2005" spans="1:1" ht="15">
      <c r="A2005" s="13"/>
    </row>
  </sheetData>
  <sheetProtection algorithmName="SHA-512" hashValue="STo/ZFy1p1Vgl1tMe8QAfZyOSybiBuM78hQH+w2HXgEPhHElHelc70tQTxgP3HFDLbUeSF7GxLmtji5R8MFR7A==" saltValue="YQs/ZUgUFpE1dvMXlS8UGg==" spinCount="100000" sheet="1" objects="1" scenarios="1" selectLockedCells="1" selectUnlockedCells="1"/>
  <dataConsolidate/>
  <mergeCells count="32">
    <mergeCell ref="E2:H2"/>
    <mergeCell ref="E3:H3"/>
    <mergeCell ref="O38:Q38"/>
    <mergeCell ref="O40:Q40"/>
    <mergeCell ref="J58:J59"/>
    <mergeCell ref="K58:K59"/>
    <mergeCell ref="M58:M59"/>
    <mergeCell ref="J56:J57"/>
    <mergeCell ref="K56:K57"/>
    <mergeCell ref="M56:M57"/>
    <mergeCell ref="L56:L57"/>
    <mergeCell ref="L58:L59"/>
    <mergeCell ref="L52:L53"/>
    <mergeCell ref="M52:M53"/>
    <mergeCell ref="J54:J55"/>
    <mergeCell ref="K54:K55"/>
    <mergeCell ref="M54:M55"/>
    <mergeCell ref="J52:J53"/>
    <mergeCell ref="K52:K53"/>
    <mergeCell ref="L54:L55"/>
    <mergeCell ref="D50:E50"/>
    <mergeCell ref="G50:H50"/>
    <mergeCell ref="J50:M51"/>
    <mergeCell ref="F47:G47"/>
    <mergeCell ref="O32:Q32"/>
    <mergeCell ref="O33:Q33"/>
    <mergeCell ref="O36:Q36"/>
    <mergeCell ref="M5:O5"/>
    <mergeCell ref="D5:G5"/>
    <mergeCell ref="I5:L5"/>
    <mergeCell ref="F46:G46"/>
    <mergeCell ref="E45:G45"/>
  </mergeCells>
  <dataValidations count="2">
    <dataValidation type="whole" allowBlank="1" showInputMessage="1" showErrorMessage="1" sqref="B1" xr:uid="{00000000-0002-0000-0800-000000000000}">
      <formula1>0</formula1>
      <formula2>5000</formula2>
    </dataValidation>
    <dataValidation operator="lessThanOrEqual" allowBlank="1" showInputMessage="1" showErrorMessage="1" sqref="H24" xr:uid="{00000000-0002-0000-0800-000001000000}"/>
  </dataValidations>
  <pageMargins left="0.70866141732283472" right="0.70866141732283472" top="0.74803149606299213" bottom="0.74803149606299213" header="0.31496062992125984" footer="0.31496062992125984"/>
  <pageSetup paperSize="9" scale="10" orientation="landscape" r:id="rId1"/>
  <headerFooter>
    <oddFooter>&amp;F</oddFooter>
  </headerFooter>
  <ignoredErrors>
    <ignoredError sqref="J25:K25 G55:H55 H65" formula="1"/>
  </ignoredError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17</vt:i4>
      </vt:variant>
      <vt:variant>
        <vt:lpstr>Named Ranges</vt:lpstr>
      </vt:variant>
      <vt:variant>
        <vt:i4>8</vt:i4>
      </vt:variant>
    </vt:vector>
  </HeadingPairs>
  <TitlesOfParts>
    <vt:vector size="25" baseType="lpstr">
      <vt:lpstr>README</vt:lpstr>
      <vt:lpstr>INFO</vt:lpstr>
      <vt:lpstr>CLUSTER_1</vt:lpstr>
      <vt:lpstr>CLUSTER_2</vt:lpstr>
      <vt:lpstr>CLUSTER_3</vt:lpstr>
      <vt:lpstr>CLUSTER_4</vt:lpstr>
      <vt:lpstr>CLUSTER_5</vt:lpstr>
      <vt:lpstr>CLUSTER_6</vt:lpstr>
      <vt:lpstr>CALC_1</vt:lpstr>
      <vt:lpstr>CALC_2</vt:lpstr>
      <vt:lpstr>CALC_3</vt:lpstr>
      <vt:lpstr>CALC_4</vt:lpstr>
      <vt:lpstr>CALC_5</vt:lpstr>
      <vt:lpstr>CALC_6</vt:lpstr>
      <vt:lpstr>Translation</vt:lpstr>
      <vt:lpstr>Colors</vt:lpstr>
      <vt:lpstr>Description</vt:lpstr>
      <vt:lpstr>CLUSTER_1!Print_Area</vt:lpstr>
      <vt:lpstr>CLUSTER_2!Print_Area</vt:lpstr>
      <vt:lpstr>CLUSTER_3!Print_Area</vt:lpstr>
      <vt:lpstr>CLUSTER_4!Print_Area</vt:lpstr>
      <vt:lpstr>CLUSTER_5!Print_Area</vt:lpstr>
      <vt:lpstr>CLUSTER_6!Print_Area</vt:lpstr>
      <vt:lpstr>INFO!Print_Area</vt:lpstr>
      <vt:lpstr>README!Print_Area</vt:lpstr>
    </vt:vector>
  </TitlesOfParts>
  <Company>BOSCH Group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Smolders Jan-Pieter (ST-CO/MKA1.22)</dc:creator>
  <cp:lastModifiedBy>Valancius Vytautas (BT-CO/MKA1.2)</cp:lastModifiedBy>
  <cp:lastPrinted>2021-09-27T16:33:16Z</cp:lastPrinted>
  <dcterms:created xsi:type="dcterms:W3CDTF">2019-04-03T11:22:02Z</dcterms:created>
  <dcterms:modified xsi:type="dcterms:W3CDTF">2024-02-14T12:00:08Z</dcterms:modified>
</cp:coreProperties>
</file>